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berdrola-my.sharepoint.com/personal/mmora_iberdrola_es/Documents/HOR532178G/NNSS/21-Expedientes urbanisticos/V1/PLANTILLA Y EJEMPLO/"/>
    </mc:Choice>
  </mc:AlternateContent>
  <xr:revisionPtr revIDLastSave="366" documentId="13_ncr:1_{3B270D46-0336-42EC-830D-C31FA7C07D0A}" xr6:coauthVersionLast="47" xr6:coauthVersionMax="47" xr10:uidLastSave="{FA4FB21F-44CC-4535-A5FA-B2582D6FBD64}"/>
  <bookViews>
    <workbookView xWindow="-28920" yWindow="-1830" windowWidth="29040" windowHeight="15840" activeTab="1" xr2:uid="{00000000-000D-0000-FFFF-FFFF00000000}"/>
  </bookViews>
  <sheets>
    <sheet name="Instrucciones de Uso" sheetId="7" r:id="rId1"/>
    <sheet name="Plantilla urbanisticos" sheetId="8" r:id="rId2"/>
    <sheet name="Referencia RBT" sheetId="2" r:id="rId3"/>
    <sheet name="Ejemplo Potencias por parcela " sheetId="4" r:id="rId4"/>
  </sheets>
  <definedNames>
    <definedName name="_xlnm._FilterDatabase" localSheetId="3" hidden="1">'Ejemplo Potencias por parcela '!$A$1:$V$1</definedName>
    <definedName name="_xlnm._FilterDatabase" localSheetId="1" hidden="1">'Plantilla urbanisticos'!$A$1:$V$1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8" l="1"/>
  <c r="M4" i="8"/>
  <c r="M5" i="8"/>
  <c r="M2" i="8"/>
  <c r="M2" i="4"/>
  <c r="H7" i="8"/>
  <c r="F8" i="8"/>
  <c r="G8" i="8" s="1"/>
  <c r="F7" i="8"/>
  <c r="G7" i="8" s="1"/>
  <c r="I6" i="8"/>
  <c r="H6" i="8"/>
  <c r="F6" i="8"/>
  <c r="G6" i="8" s="1"/>
  <c r="F36" i="4"/>
  <c r="G36" i="4"/>
  <c r="I40" i="4"/>
  <c r="M3" i="4"/>
  <c r="M4" i="4"/>
  <c r="M5" i="4"/>
  <c r="M7" i="4"/>
  <c r="M8" i="4"/>
  <c r="M9" i="4"/>
  <c r="M11" i="4"/>
  <c r="M12" i="4"/>
  <c r="M13" i="4"/>
  <c r="M15" i="4"/>
  <c r="M16" i="4"/>
  <c r="M17" i="4"/>
  <c r="M18" i="4"/>
  <c r="M19" i="4"/>
  <c r="M20" i="4"/>
  <c r="M21" i="4"/>
  <c r="M22" i="4"/>
  <c r="M23" i="4"/>
  <c r="M24" i="4"/>
  <c r="M25" i="4"/>
  <c r="M26" i="4"/>
  <c r="M28" i="4"/>
  <c r="M29" i="4"/>
  <c r="M30" i="4"/>
  <c r="M31" i="4"/>
  <c r="M32" i="4"/>
  <c r="M33" i="4"/>
  <c r="M34" i="4"/>
  <c r="M37" i="4"/>
  <c r="M35" i="4"/>
  <c r="M38" i="4"/>
  <c r="J26" i="4"/>
  <c r="F25" i="4"/>
  <c r="G25" i="4" s="1"/>
  <c r="F5" i="4"/>
  <c r="G5" i="4" s="1"/>
  <c r="F24" i="4"/>
  <c r="G24" i="4" s="1"/>
  <c r="F23" i="4"/>
  <c r="G23" i="4" s="1"/>
  <c r="F22" i="4"/>
  <c r="G22" i="4" s="1"/>
  <c r="F21" i="4"/>
  <c r="G21" i="4" s="1"/>
  <c r="F20" i="4"/>
  <c r="G20" i="4" s="1"/>
  <c r="F19" i="4"/>
  <c r="G19" i="4" s="1"/>
  <c r="F14" i="4" l="1"/>
  <c r="G14" i="4" s="1"/>
  <c r="F37" i="4" l="1"/>
  <c r="G37" i="4" s="1"/>
  <c r="F26" i="4"/>
  <c r="G26" i="4" s="1"/>
  <c r="F13" i="4"/>
  <c r="G13" i="4" s="1"/>
  <c r="F9" i="4"/>
  <c r="G9" i="4" s="1"/>
  <c r="F4" i="4"/>
  <c r="G4" i="4" s="1"/>
  <c r="F17" i="4"/>
  <c r="G17" i="4" s="1"/>
  <c r="F18" i="4" l="1"/>
  <c r="G18" i="4" s="1"/>
  <c r="F16" i="4"/>
  <c r="G16" i="4" s="1"/>
  <c r="F15" i="4"/>
  <c r="G15" i="4" s="1"/>
  <c r="F10" i="4"/>
  <c r="F6" i="4"/>
  <c r="G7" i="4"/>
  <c r="G11" i="4"/>
  <c r="F2" i="4"/>
  <c r="G2" i="4" s="1"/>
  <c r="F3" i="4"/>
  <c r="G3" i="4" s="1"/>
  <c r="F8" i="4"/>
  <c r="G8" i="4" s="1"/>
  <c r="F12" i="4"/>
  <c r="G12" i="4" s="1"/>
  <c r="F27" i="4"/>
  <c r="G27" i="4" s="1"/>
  <c r="F28" i="4"/>
  <c r="G28" i="4" s="1"/>
  <c r="F29" i="4"/>
  <c r="G29" i="4" s="1"/>
  <c r="F30" i="4"/>
  <c r="G30" i="4" s="1"/>
  <c r="F31" i="4"/>
  <c r="G31" i="4" s="1"/>
  <c r="F32" i="4"/>
  <c r="G32" i="4" s="1"/>
  <c r="F33" i="4"/>
  <c r="G33" i="4" s="1"/>
  <c r="F34" i="4"/>
  <c r="G34" i="4" s="1"/>
  <c r="F35" i="4"/>
  <c r="G35" i="4" s="1"/>
  <c r="F38" i="4"/>
  <c r="G38" i="4" s="1"/>
  <c r="F39" i="4"/>
  <c r="G39" i="4" s="1"/>
  <c r="F40" i="4"/>
  <c r="G40" i="4" s="1"/>
  <c r="F41" i="4"/>
  <c r="G41" i="4" s="1"/>
  <c r="F42" i="4"/>
  <c r="G42" i="4" s="1"/>
  <c r="H41" i="4"/>
  <c r="H40" i="4"/>
</calcChain>
</file>

<file path=xl/sharedStrings.xml><?xml version="1.0" encoding="utf-8"?>
<sst xmlns="http://schemas.openxmlformats.org/spreadsheetml/2006/main" count="278" uniqueCount="111">
  <si>
    <t>Superficie m²</t>
  </si>
  <si>
    <t>Tipo de uso</t>
  </si>
  <si>
    <t>Potencia viviendas</t>
  </si>
  <si>
    <t>Terciario</t>
  </si>
  <si>
    <t>Industrial</t>
  </si>
  <si>
    <t>Dotacional</t>
  </si>
  <si>
    <t>Viales</t>
  </si>
  <si>
    <t>kW/viv 9,2</t>
  </si>
  <si>
    <t>w/m²  100</t>
  </si>
  <si>
    <t>w/m² 125</t>
  </si>
  <si>
    <t>w/m² 100</t>
  </si>
  <si>
    <t>w/m² 2</t>
  </si>
  <si>
    <t>previsión cargas ve</t>
  </si>
  <si>
    <t>normativa aplicable general</t>
  </si>
  <si>
    <t>3,68 kW por cada 40 plazas</t>
  </si>
  <si>
    <t>Residencial</t>
  </si>
  <si>
    <t>Garage</t>
  </si>
  <si>
    <t>3,68 kW por cada 10 plazas **</t>
  </si>
  <si>
    <t>* Ventilación natural/forzada</t>
  </si>
  <si>
    <t xml:space="preserve"> Grados de electrificación ITC-BT-10</t>
  </si>
  <si>
    <t>Tipo Uso</t>
  </si>
  <si>
    <t>Electrificación Vehículo Electrico ITC-BT-52</t>
  </si>
  <si>
    <t>Fecha disponibilidad</t>
  </si>
  <si>
    <t>**-Si las viviendas son de electrificación elevada no sería necesaria potencia adicional, excepto en edificios o aparcamientos comunes</t>
  </si>
  <si>
    <t xml:space="preserve">RD 1053/2014 según Plan de Movilidad Sostenible de cada municipio para puntos de recarga en vía pública (ITC-52)
</t>
  </si>
  <si>
    <t>Totales BT</t>
  </si>
  <si>
    <t>Totales MT</t>
  </si>
  <si>
    <t>Tensión (BT/MT/AT)</t>
  </si>
  <si>
    <t>Indentificador Edificio
 (si aplica)</t>
  </si>
  <si>
    <t>Totales AT</t>
  </si>
  <si>
    <t>Viviendas</t>
  </si>
  <si>
    <t>BT</t>
  </si>
  <si>
    <t>Observaciones</t>
  </si>
  <si>
    <t>MT</t>
  </si>
  <si>
    <t>Zonas Verdes</t>
  </si>
  <si>
    <t>Subtipo</t>
  </si>
  <si>
    <t>Recomendación minima</t>
  </si>
  <si>
    <t>7,4 kW Monofásico, 22kW trifásico</t>
  </si>
  <si>
    <t>Edificabilidad m²</t>
  </si>
  <si>
    <t>w/m² 10-20 *</t>
  </si>
  <si>
    <t>9200 W/vivienda</t>
  </si>
  <si>
    <t>100 W/m2</t>
  </si>
  <si>
    <t>125 W/m2</t>
  </si>
  <si>
    <t>2 W/m2</t>
  </si>
  <si>
    <t>Otro</t>
  </si>
  <si>
    <t>Potencia Min 
ITC-BT-10/52</t>
  </si>
  <si>
    <t>Sin definir</t>
  </si>
  <si>
    <t>3,68 kW/40plazas</t>
  </si>
  <si>
    <t>3,68 kW/10 plazas</t>
  </si>
  <si>
    <t>Vehículo Eléctrico 
Residencial</t>
  </si>
  <si>
    <t>Vehículo Eléctrico 
Terciario/Industrial</t>
  </si>
  <si>
    <t>Coodenada X</t>
  </si>
  <si>
    <t>Coordenada Y</t>
  </si>
  <si>
    <t>Potencia  (kW)</t>
  </si>
  <si>
    <t>Identificación
Parcela</t>
  </si>
  <si>
    <t>Zonas verdes </t>
  </si>
  <si>
    <t>HIPERMERCADO</t>
  </si>
  <si>
    <t>BRICOLAJE</t>
  </si>
  <si>
    <t>CINES</t>
  </si>
  <si>
    <t>HOTEL</t>
  </si>
  <si>
    <t>BOLERA</t>
  </si>
  <si>
    <t>A.P. BOMBAS, RIEGO, ETC.</t>
  </si>
  <si>
    <t>N.º Suministros
  (Vivientas/Naves/locales)</t>
  </si>
  <si>
    <t>PARCELA GRAN FORMATO</t>
  </si>
  <si>
    <t>UNIFAMILIAR HORIZONTAL</t>
  </si>
  <si>
    <t>ALUMBRADO PUBLICO</t>
  </si>
  <si>
    <t>comp total</t>
  </si>
  <si>
    <t>comp suministro</t>
  </si>
  <si>
    <t>Bloque 1</t>
  </si>
  <si>
    <t>Bloque 2</t>
  </si>
  <si>
    <t>Bloque 3</t>
  </si>
  <si>
    <t>P-4-1</t>
  </si>
  <si>
    <t>P-4-2</t>
  </si>
  <si>
    <t>P-4-3</t>
  </si>
  <si>
    <t>P-4</t>
  </si>
  <si>
    <t>DOTACIONAL</t>
  </si>
  <si>
    <t>ZONAS VERDES</t>
  </si>
  <si>
    <t>15 NAVES INDEPENDIENTES /150 Kw bt</t>
  </si>
  <si>
    <t>3 POSTES DE RECARGA RAPIDA-40 PLAZAS</t>
  </si>
  <si>
    <t>CENTRO COMERCIAL- TIENDAS MOLL 
(25 LOCALES/120 Kw)</t>
  </si>
  <si>
    <t xml:space="preserve">70 PLAZAS
3 POSTES DE RECARGA RAPIDA </t>
  </si>
  <si>
    <t>NAVES GRANDES,
100 KW BT adicionales por suministro</t>
  </si>
  <si>
    <t>Se debe indicar la fecha en la que la urbanización estará terminada y se requerirá la infraestructura eléctrica</t>
  </si>
  <si>
    <t>Coordenada X
Coordenada Y</t>
  </si>
  <si>
    <t>Coordenadas UTM del punto céntrico de cada parcela en formato EPSG(25830)</t>
  </si>
  <si>
    <t>Edificabilidad total de la parcela según el tipo/subtipo reflejado</t>
  </si>
  <si>
    <t>Identificador Edificio
 (si aplica)</t>
  </si>
  <si>
    <t>Identificador en el caso de edificios de viviendas</t>
  </si>
  <si>
    <t>N.º Suministros
  (Viviendas/Naves/locales)</t>
  </si>
  <si>
    <t xml:space="preserve">Se indicará el nº de suministros en parcelas con características de superficie, tensión y potencia similares y siempre que se contemple en Observaciones, planos de la urbanización, etc. los detalles de las mismas :
Viviendas en uso Residencial, Naves en uso Industrial o Locales en uso Terciario
</t>
  </si>
  <si>
    <t>Aclaraciones que se consideren oportunas (p.e. nº de plazas en aparcamientos) (tipo de ventilación en garajes), etc.</t>
  </si>
  <si>
    <t>Superficie total de la parcela según el tipo/subtipo reflejado. Obligatorio si no se indica Edificabilidad</t>
  </si>
  <si>
    <t>Referencia de Potencia (W/m2) del REBT, ITC- BT-10 e ITC-BE-52, ( Zonas Verdes, Viales referencia recomendada)</t>
  </si>
  <si>
    <t>Garajes, Servicios Generales</t>
  </si>
  <si>
    <t>Garajes: 10-20 W/m2*</t>
  </si>
  <si>
    <t>P-1</t>
  </si>
  <si>
    <t>P-2</t>
  </si>
  <si>
    <t>P-3</t>
  </si>
  <si>
    <t>P-5</t>
  </si>
  <si>
    <t>PUNTOS RECARGA VEHICULOS EN VIA PUBLICA
 200 PLAZAS</t>
  </si>
  <si>
    <t>Bloque 1- 60 PLAZAS</t>
  </si>
  <si>
    <t>Bloque 2- 60 PLAZAS</t>
  </si>
  <si>
    <t>Bloque 3- 60 PLAZAS</t>
  </si>
  <si>
    <r>
      <t xml:space="preserve">Potencia total de la parcela en función del uso que se designará en la Columna "Tipo de uso"  y </t>
    </r>
    <r>
      <rPr>
        <b/>
        <sz val="11"/>
        <color theme="1"/>
        <rFont val="Calibri"/>
        <family val="2"/>
        <scheme val="minor"/>
      </rPr>
      <t>según los mínimos establecidos en el REBT (salvo legislación autonómica que permita valores inferiores)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NO se aplicarán coeficientes de simultaneidad
En caso de solicitar una potencia menor se deberá aportar Certificado del Ayuntamiento y de la Dirección Provincial de Industria para poder avanzar el expediente</t>
    </r>
  </si>
  <si>
    <t>ZONA VERDE</t>
  </si>
  <si>
    <t>Potencia  BT Recomendada
(si Tensión MT)</t>
  </si>
  <si>
    <t xml:space="preserve">Se recomienda que en parcelas de hasta 2000 m2, que requieren ser electrificadas en MT, dispongan de acometida en BT por una potencia de en torno a 100 kW de tal forma que esas parcelas puedan ser suministradas o bien en BT o en MT (excluyentemente).
Esta potencia no sumará al cómputo total
</t>
  </si>
  <si>
    <t>Según lo indicado en REBT: Residencial, Industria, Terciario, Dotacional- Zonas Verdes, Viales referencia recomendadas
Se agrupan Servicios Generales, Garajes  en el caso de Edificios</t>
  </si>
  <si>
    <t>Se explica a continuación como debe rellenarse cada una de las columnas de la tabla Potencias por parcela
Se adjunta un ejemplo de actuación urbanística</t>
  </si>
  <si>
    <r>
      <t xml:space="preserve">Identificación inequívoca de la parcela de la nueva actuación urbanística coincidente con su denominación en el Plano de la Urbanización.
</t>
    </r>
    <r>
      <rPr>
        <b/>
        <sz val="11"/>
        <color theme="1"/>
        <rFont val="Calibri"/>
        <family val="2"/>
        <scheme val="minor"/>
      </rPr>
      <t>Se creará una fila por cada suministro previsto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En caso de parcelas de suministros similares (p.e. viviendas unifamiliares, naves industriales, locales comerciales) se podrán unificar las mismas en una única fila indicando el nº de suministro</t>
    </r>
    <r>
      <rPr>
        <sz val="11"/>
        <color theme="1"/>
        <rFont val="Calibri"/>
        <family val="2"/>
        <scheme val="minor"/>
      </rPr>
      <t xml:space="preserve">s en la columna </t>
    </r>
    <r>
      <rPr>
        <b/>
        <i/>
        <sz val="11"/>
        <color theme="1"/>
        <rFont val="Calibri"/>
        <family val="2"/>
        <scheme val="minor"/>
      </rPr>
      <t xml:space="preserve">N.º Suministros  (Viviendas/Naves/locales) </t>
    </r>
    <r>
      <rPr>
        <sz val="11"/>
        <color theme="1"/>
        <rFont val="Calibri"/>
        <family val="2"/>
        <scheme val="minor"/>
      </rPr>
      <t>y siempre que quede la información de superficie/potencia por cada suministro correctamente indicada en los planos
Se podrá indicar el código de la parcela del suministro o el código de agrupación de parcelas según se indique en el plano. En el ejemplo está indicado de forma agrupada</t>
    </r>
  </si>
  <si>
    <r>
      <t>Se deberá indicar el nivel de tensión en el que se solicita la infraestructura eléctrica.
Se debe tener en cuenta que</t>
    </r>
    <r>
      <rPr>
        <b/>
        <sz val="11"/>
        <color theme="1"/>
        <rFont val="Calibri"/>
        <family val="2"/>
        <scheme val="minor"/>
      </rPr>
      <t xml:space="preserve"> Potencias para suministros individuales superiores a 155 kW deben ser indicadas en MT/AT</t>
    </r>
    <r>
      <rPr>
        <sz val="11"/>
        <color theme="1"/>
        <rFont val="Calibri"/>
        <family val="2"/>
        <scheme val="minor"/>
      </rPr>
      <t xml:space="preserve"> y consecuentemente el resultado del cálculo de la incidencia de la potencia respecto a la red MT y AT será diferente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</si>
</sst>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0"/>
      <color rgb="FF000000"/>
      <name val="Lato Light"/>
      <family val="2"/>
    </font>
    <font>
      <i/>
      <sz val="12"/>
      <color rgb="FFFF0000"/>
      <name val="Lato Light"/>
      <family val="2"/>
    </font>
    <font>
      <b/>
      <sz val="8"/>
      <color theme="0"/>
      <name val="Lato Light"/>
      <family val="2"/>
    </font>
    <font>
      <sz val="11"/>
      <color rgb="FF5F6971"/>
      <name val="Lato Light"/>
      <family val="2"/>
    </font>
    <font>
      <sz val="8"/>
      <name val="Calibri"/>
      <family val="2"/>
      <scheme val="minor"/>
    </font>
    <font>
      <b/>
      <sz val="11"/>
      <color rgb="FFFFFFFF"/>
      <name val="Lato Light"/>
      <family val="2"/>
    </font>
    <font>
      <b/>
      <sz val="10"/>
      <color theme="0"/>
      <name val="Lato Light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Lato Light"/>
      <family val="2"/>
    </font>
    <font>
      <b/>
      <i/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9"/>
      <name val="Lato Light"/>
      <family val="2"/>
    </font>
    <font>
      <sz val="10"/>
      <name val="Abadi"/>
      <family val="2"/>
    </font>
    <font>
      <sz val="8"/>
      <name val="Lato Light"/>
      <family val="2"/>
    </font>
    <font>
      <sz val="9"/>
      <name val="Abadi"/>
      <family val="2"/>
    </font>
    <font>
      <i/>
      <sz val="8"/>
      <name val="Lato Light"/>
      <family val="2"/>
    </font>
    <font>
      <b/>
      <sz val="9"/>
      <name val="Lato Light"/>
      <family val="2"/>
    </font>
  </fonts>
  <fills count="10">
    <fill>
      <patternFill patternType="none"/>
    </fill>
    <fill>
      <patternFill patternType="gray125"/>
    </fill>
    <fill>
      <patternFill patternType="solid">
        <fgColor rgb="FF8EC14F"/>
        <bgColor indexed="64"/>
      </patternFill>
    </fill>
    <fill>
      <patternFill patternType="solid">
        <fgColor rgb="FFDBE9D0"/>
        <bgColor indexed="64"/>
      </patternFill>
    </fill>
    <fill>
      <patternFill patternType="solid">
        <fgColor rgb="FFEEF4E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 style="thick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 style="thin">
        <color theme="0"/>
      </bottom>
      <diagonal/>
    </border>
    <border>
      <left/>
      <right style="medium">
        <color rgb="FFFFFFFF"/>
      </right>
      <top/>
      <bottom/>
      <diagonal/>
    </border>
    <border>
      <left style="medium">
        <color indexed="64"/>
      </left>
      <right style="medium">
        <color rgb="FFFFFFFF"/>
      </right>
      <top style="medium">
        <color indexed="64"/>
      </top>
      <bottom style="medium">
        <color rgb="FFFFFFFF"/>
      </bottom>
      <diagonal/>
    </border>
    <border>
      <left/>
      <right style="medium">
        <color rgb="FFFFFFFF"/>
      </right>
      <top style="medium">
        <color indexed="64"/>
      </top>
      <bottom style="medium">
        <color rgb="FFFFFFFF"/>
      </bottom>
      <diagonal/>
    </border>
    <border>
      <left/>
      <right style="medium">
        <color indexed="64"/>
      </right>
      <top style="medium">
        <color indexed="64"/>
      </top>
      <bottom style="medium">
        <color rgb="FFFFFFFF"/>
      </bottom>
      <diagonal/>
    </border>
    <border>
      <left style="medium">
        <color indexed="64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indexed="64"/>
      </right>
      <top/>
      <bottom style="medium">
        <color rgb="FFFFFFFF"/>
      </bottom>
      <diagonal/>
    </border>
    <border>
      <left style="medium">
        <color indexed="64"/>
      </left>
      <right style="medium">
        <color rgb="FFFFFFFF"/>
      </right>
      <top/>
      <bottom style="medium">
        <color indexed="64"/>
      </bottom>
      <diagonal/>
    </border>
    <border>
      <left/>
      <right style="medium">
        <color rgb="FFFFFFFF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theme="0"/>
      </right>
      <top/>
      <bottom style="medium">
        <color indexed="64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4" borderId="5" xfId="0" applyFont="1" applyFill="1" applyBorder="1" applyAlignment="1">
      <alignment horizontal="left" vertical="center" indent="1" readingOrder="1"/>
    </xf>
    <xf numFmtId="0" fontId="1" fillId="3" borderId="5" xfId="0" applyFont="1" applyFill="1" applyBorder="1" applyAlignment="1">
      <alignment horizontal="left" vertical="center" indent="1" readingOrder="1"/>
    </xf>
    <xf numFmtId="0" fontId="2" fillId="0" borderId="0" xfId="0" applyFont="1" applyAlignment="1">
      <alignment horizontal="left" vertical="center" readingOrder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horizontal="left" vertical="center" wrapText="1" indent="1" readingOrder="1"/>
    </xf>
    <xf numFmtId="0" fontId="6" fillId="2" borderId="1" xfId="0" applyFont="1" applyFill="1" applyBorder="1" applyAlignment="1">
      <alignment horizontal="left" vertical="center" indent="1" readingOrder="1"/>
    </xf>
    <xf numFmtId="0" fontId="6" fillId="2" borderId="6" xfId="0" applyFont="1" applyFill="1" applyBorder="1" applyAlignment="1">
      <alignment horizontal="left" vertical="center" indent="1" readingOrder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3" xfId="0" applyFont="1" applyFill="1" applyBorder="1" applyAlignment="1">
      <alignment horizontal="justify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" fontId="5" fillId="9" borderId="21" xfId="0" applyNumberFormat="1" applyFont="1" applyFill="1" applyBorder="1" applyAlignment="1">
      <alignment horizontal="right" vertical="center" wrapText="1"/>
    </xf>
    <xf numFmtId="1" fontId="5" fillId="9" borderId="15" xfId="0" applyNumberFormat="1" applyFont="1" applyFill="1" applyBorder="1" applyAlignment="1">
      <alignment horizontal="center" vertical="center" wrapText="1"/>
    </xf>
    <xf numFmtId="1" fontId="5" fillId="9" borderId="15" xfId="0" applyNumberFormat="1" applyFont="1" applyFill="1" applyBorder="1" applyAlignment="1">
      <alignment horizontal="center" vertical="center"/>
    </xf>
    <xf numFmtId="1" fontId="5" fillId="9" borderId="15" xfId="0" applyNumberFormat="1" applyFont="1" applyFill="1" applyBorder="1" applyAlignment="1">
      <alignment horizontal="right" vertical="center" wrapText="1"/>
    </xf>
    <xf numFmtId="0" fontId="11" fillId="9" borderId="24" xfId="0" applyFont="1" applyFill="1" applyBorder="1" applyAlignment="1">
      <alignment horizontal="justify" vertical="center" wrapText="1"/>
    </xf>
    <xf numFmtId="1" fontId="5" fillId="9" borderId="26" xfId="0" applyNumberFormat="1" applyFont="1" applyFill="1" applyBorder="1" applyAlignment="1">
      <alignment horizontal="center" vertical="center" wrapText="1"/>
    </xf>
    <xf numFmtId="1" fontId="5" fillId="9" borderId="26" xfId="0" applyNumberFormat="1" applyFont="1" applyFill="1" applyBorder="1" applyAlignment="1">
      <alignment horizontal="center" vertical="center"/>
    </xf>
    <xf numFmtId="0" fontId="11" fillId="9" borderId="28" xfId="0" applyFont="1" applyFill="1" applyBorder="1" applyAlignment="1">
      <alignment horizontal="justify" vertical="center" wrapText="1"/>
    </xf>
    <xf numFmtId="1" fontId="5" fillId="9" borderId="19" xfId="0" applyNumberFormat="1" applyFont="1" applyFill="1" applyBorder="1" applyAlignment="1">
      <alignment horizontal="center" vertical="center" wrapText="1"/>
    </xf>
    <xf numFmtId="1" fontId="5" fillId="9" borderId="19" xfId="0" applyNumberFormat="1" applyFont="1" applyFill="1" applyBorder="1" applyAlignment="1">
      <alignment horizontal="center" vertical="center"/>
    </xf>
    <xf numFmtId="1" fontId="5" fillId="9" borderId="30" xfId="0" applyNumberFormat="1" applyFont="1" applyFill="1" applyBorder="1" applyAlignment="1">
      <alignment horizontal="center" vertical="center" wrapText="1"/>
    </xf>
    <xf numFmtId="1" fontId="5" fillId="9" borderId="30" xfId="0" applyNumberFormat="1" applyFont="1" applyFill="1" applyBorder="1" applyAlignment="1">
      <alignment horizontal="center" vertical="center"/>
    </xf>
    <xf numFmtId="1" fontId="5" fillId="9" borderId="16" xfId="0" applyNumberFormat="1" applyFont="1" applyFill="1" applyBorder="1" applyAlignment="1">
      <alignment horizontal="center" vertical="center" wrapText="1"/>
    </xf>
    <xf numFmtId="1" fontId="5" fillId="9" borderId="16" xfId="0" applyNumberFormat="1" applyFont="1" applyFill="1" applyBorder="1" applyAlignment="1">
      <alignment horizontal="center" vertical="center"/>
    </xf>
    <xf numFmtId="1" fontId="5" fillId="9" borderId="17" xfId="0" applyNumberFormat="1" applyFont="1" applyFill="1" applyBorder="1" applyAlignment="1">
      <alignment horizontal="center" vertical="center" wrapText="1"/>
    </xf>
    <xf numFmtId="1" fontId="5" fillId="9" borderId="17" xfId="0" applyNumberFormat="1" applyFont="1" applyFill="1" applyBorder="1" applyAlignment="1">
      <alignment horizontal="center" vertical="center"/>
    </xf>
    <xf numFmtId="0" fontId="11" fillId="9" borderId="17" xfId="0" applyFont="1" applyFill="1" applyBorder="1" applyAlignment="1">
      <alignment horizontal="right" vertical="center" wrapText="1"/>
    </xf>
    <xf numFmtId="1" fontId="5" fillId="9" borderId="14" xfId="0" applyNumberFormat="1" applyFont="1" applyFill="1" applyBorder="1" applyAlignment="1">
      <alignment horizontal="center" vertical="center" wrapText="1"/>
    </xf>
    <xf numFmtId="1" fontId="5" fillId="9" borderId="14" xfId="0" applyNumberFormat="1" applyFont="1" applyFill="1" applyBorder="1" applyAlignment="1">
      <alignment horizontal="center" vertical="center"/>
    </xf>
    <xf numFmtId="0" fontId="11" fillId="9" borderId="15" xfId="0" applyFont="1" applyFill="1" applyBorder="1" applyAlignment="1">
      <alignment horizontal="right" vertical="center" wrapText="1"/>
    </xf>
    <xf numFmtId="1" fontId="5" fillId="9" borderId="26" xfId="0" applyNumberFormat="1" applyFont="1" applyFill="1" applyBorder="1" applyAlignment="1">
      <alignment horizontal="right" vertical="center" wrapText="1"/>
    </xf>
    <xf numFmtId="1" fontId="5" fillId="9" borderId="21" xfId="0" applyNumberFormat="1" applyFont="1" applyFill="1" applyBorder="1" applyAlignment="1">
      <alignment horizontal="center" vertical="center" wrapText="1"/>
    </xf>
    <xf numFmtId="1" fontId="5" fillId="9" borderId="21" xfId="0" applyNumberFormat="1" applyFont="1" applyFill="1" applyBorder="1" applyAlignment="1">
      <alignment horizontal="center" vertical="center"/>
    </xf>
    <xf numFmtId="0" fontId="12" fillId="9" borderId="20" xfId="0" applyFont="1" applyFill="1" applyBorder="1" applyAlignment="1">
      <alignment horizontal="center" vertical="center" wrapText="1"/>
    </xf>
    <xf numFmtId="14" fontId="11" fillId="9" borderId="21" xfId="0" applyNumberFormat="1" applyFont="1" applyFill="1" applyBorder="1" applyAlignment="1">
      <alignment horizontal="justify" vertical="center" wrapText="1"/>
    </xf>
    <xf numFmtId="1" fontId="11" fillId="9" borderId="21" xfId="0" applyNumberFormat="1" applyFont="1" applyFill="1" applyBorder="1" applyAlignment="1">
      <alignment horizontal="right" vertical="center" wrapText="1"/>
    </xf>
    <xf numFmtId="1" fontId="5" fillId="9" borderId="21" xfId="0" applyNumberFormat="1" applyFont="1" applyFill="1" applyBorder="1" applyAlignment="1">
      <alignment horizontal="justify" vertical="center" wrapText="1"/>
    </xf>
    <xf numFmtId="49" fontId="11" fillId="9" borderId="21" xfId="0" applyNumberFormat="1" applyFont="1" applyFill="1" applyBorder="1" applyAlignment="1">
      <alignment horizontal="center" vertical="center" wrapText="1"/>
    </xf>
    <xf numFmtId="0" fontId="5" fillId="9" borderId="21" xfId="0" applyFont="1" applyFill="1" applyBorder="1" applyAlignment="1">
      <alignment horizontal="justify" vertical="center" wrapText="1"/>
    </xf>
    <xf numFmtId="0" fontId="5" fillId="9" borderId="21" xfId="0" applyNumberFormat="1" applyFont="1" applyFill="1" applyBorder="1" applyAlignment="1">
      <alignment horizontal="justify" vertical="center" wrapText="1"/>
    </xf>
    <xf numFmtId="0" fontId="12" fillId="9" borderId="21" xfId="0" applyFont="1" applyFill="1" applyBorder="1" applyAlignment="1">
      <alignment horizontal="center" vertical="center" wrapText="1"/>
    </xf>
    <xf numFmtId="0" fontId="11" fillId="9" borderId="22" xfId="0" applyFont="1" applyFill="1" applyBorder="1" applyAlignment="1">
      <alignment horizontal="justify" vertical="center" wrapText="1"/>
    </xf>
    <xf numFmtId="0" fontId="13" fillId="0" borderId="0" xfId="0" applyFont="1"/>
    <xf numFmtId="0" fontId="12" fillId="9" borderId="23" xfId="0" applyFont="1" applyFill="1" applyBorder="1" applyAlignment="1">
      <alignment horizontal="center" vertical="center" wrapText="1"/>
    </xf>
    <xf numFmtId="14" fontId="11" fillId="9" borderId="15" xfId="0" applyNumberFormat="1" applyFont="1" applyFill="1" applyBorder="1" applyAlignment="1">
      <alignment horizontal="justify" vertical="center" wrapText="1"/>
    </xf>
    <xf numFmtId="1" fontId="5" fillId="9" borderId="15" xfId="0" applyNumberFormat="1" applyFont="1" applyFill="1" applyBorder="1" applyAlignment="1">
      <alignment horizontal="justify" vertical="center" wrapText="1"/>
    </xf>
    <xf numFmtId="49" fontId="11" fillId="9" borderId="15" xfId="0" applyNumberFormat="1" applyFont="1" applyFill="1" applyBorder="1" applyAlignment="1">
      <alignment horizontal="center" vertical="center" wrapText="1"/>
    </xf>
    <xf numFmtId="2" fontId="5" fillId="9" borderId="15" xfId="0" applyNumberFormat="1" applyFont="1" applyFill="1" applyBorder="1" applyAlignment="1">
      <alignment horizontal="right" vertical="center" wrapText="1"/>
    </xf>
    <xf numFmtId="0" fontId="5" fillId="9" borderId="14" xfId="0" applyFont="1" applyFill="1" applyBorder="1" applyAlignment="1">
      <alignment horizontal="justify" vertical="center" wrapText="1"/>
    </xf>
    <xf numFmtId="0" fontId="5" fillId="9" borderId="14" xfId="0" applyNumberFormat="1" applyFont="1" applyFill="1" applyBorder="1" applyAlignment="1">
      <alignment horizontal="justify" vertical="center" wrapText="1"/>
    </xf>
    <xf numFmtId="0" fontId="5" fillId="9" borderId="15" xfId="0" applyFont="1" applyFill="1" applyBorder="1" applyAlignment="1">
      <alignment horizontal="justify" vertical="center" wrapText="1"/>
    </xf>
    <xf numFmtId="0" fontId="12" fillId="9" borderId="15" xfId="0" applyFont="1" applyFill="1" applyBorder="1" applyAlignment="1">
      <alignment horizontal="center" vertical="center" wrapText="1"/>
    </xf>
    <xf numFmtId="0" fontId="14" fillId="7" borderId="0" xfId="0" applyFont="1" applyFill="1" applyBorder="1" applyAlignment="1">
      <alignment vertical="center"/>
    </xf>
    <xf numFmtId="0" fontId="13" fillId="7" borderId="0" xfId="0" applyFont="1" applyFill="1"/>
    <xf numFmtId="0" fontId="12" fillId="9" borderId="25" xfId="0" applyFont="1" applyFill="1" applyBorder="1" applyAlignment="1">
      <alignment horizontal="center" vertical="center" wrapText="1"/>
    </xf>
    <xf numFmtId="14" fontId="11" fillId="9" borderId="26" xfId="0" applyNumberFormat="1" applyFont="1" applyFill="1" applyBorder="1" applyAlignment="1">
      <alignment horizontal="justify" vertical="center" wrapText="1"/>
    </xf>
    <xf numFmtId="0" fontId="11" fillId="9" borderId="26" xfId="0" applyFont="1" applyFill="1" applyBorder="1" applyAlignment="1">
      <alignment horizontal="right" vertical="center" wrapText="1"/>
    </xf>
    <xf numFmtId="1" fontId="5" fillId="9" borderId="26" xfId="0" applyNumberFormat="1" applyFont="1" applyFill="1" applyBorder="1" applyAlignment="1">
      <alignment horizontal="justify" vertical="center" wrapText="1"/>
    </xf>
    <xf numFmtId="49" fontId="11" fillId="9" borderId="26" xfId="0" applyNumberFormat="1" applyFont="1" applyFill="1" applyBorder="1" applyAlignment="1">
      <alignment horizontal="center" vertical="center" wrapText="1"/>
    </xf>
    <xf numFmtId="0" fontId="11" fillId="9" borderId="26" xfId="0" applyNumberFormat="1" applyFont="1" applyFill="1" applyBorder="1" applyAlignment="1">
      <alignment horizontal="center" vertical="center" wrapText="1"/>
    </xf>
    <xf numFmtId="2" fontId="5" fillId="9" borderId="26" xfId="0" applyNumberFormat="1" applyFont="1" applyFill="1" applyBorder="1" applyAlignment="1">
      <alignment horizontal="right" vertical="center" wrapText="1"/>
    </xf>
    <xf numFmtId="0" fontId="5" fillId="9" borderId="27" xfId="0" applyFont="1" applyFill="1" applyBorder="1" applyAlignment="1">
      <alignment horizontal="justify" vertical="center" wrapText="1"/>
    </xf>
    <xf numFmtId="0" fontId="5" fillId="9" borderId="27" xfId="0" applyNumberFormat="1" applyFont="1" applyFill="1" applyBorder="1" applyAlignment="1">
      <alignment horizontal="justify" vertical="center" wrapText="1"/>
    </xf>
    <xf numFmtId="0" fontId="5" fillId="9" borderId="26" xfId="0" applyFont="1" applyFill="1" applyBorder="1" applyAlignment="1">
      <alignment horizontal="justify" vertical="center" wrapText="1"/>
    </xf>
    <xf numFmtId="0" fontId="12" fillId="9" borderId="26" xfId="0" applyFont="1" applyFill="1" applyBorder="1" applyAlignment="1">
      <alignment horizontal="center" vertical="center" wrapText="1"/>
    </xf>
    <xf numFmtId="0" fontId="12" fillId="9" borderId="19" xfId="0" applyFont="1" applyFill="1" applyBorder="1" applyAlignment="1">
      <alignment horizontal="center" vertical="center" wrapText="1"/>
    </xf>
    <xf numFmtId="14" fontId="11" fillId="9" borderId="19" xfId="0" applyNumberFormat="1" applyFont="1" applyFill="1" applyBorder="1" applyAlignment="1">
      <alignment horizontal="justify" vertical="center" wrapText="1"/>
    </xf>
    <xf numFmtId="0" fontId="11" fillId="9" borderId="19" xfId="0" applyFont="1" applyFill="1" applyBorder="1" applyAlignment="1">
      <alignment horizontal="right" vertical="center" wrapText="1"/>
    </xf>
    <xf numFmtId="0" fontId="5" fillId="9" borderId="19" xfId="0" applyFont="1" applyFill="1" applyBorder="1" applyAlignment="1">
      <alignment horizontal="justify" vertical="center" wrapText="1"/>
    </xf>
    <xf numFmtId="49" fontId="11" fillId="9" borderId="19" xfId="0" applyNumberFormat="1" applyFont="1" applyFill="1" applyBorder="1" applyAlignment="1">
      <alignment horizontal="center" vertical="center" wrapText="1"/>
    </xf>
    <xf numFmtId="2" fontId="5" fillId="9" borderId="19" xfId="0" applyNumberFormat="1" applyFont="1" applyFill="1" applyBorder="1" applyAlignment="1">
      <alignment horizontal="right" vertical="center" wrapText="1"/>
    </xf>
    <xf numFmtId="0" fontId="5" fillId="9" borderId="19" xfId="0" applyNumberFormat="1" applyFont="1" applyFill="1" applyBorder="1" applyAlignment="1">
      <alignment horizontal="justify" vertical="center" wrapText="1"/>
    </xf>
    <xf numFmtId="0" fontId="13" fillId="0" borderId="0" xfId="0" applyFont="1" applyFill="1"/>
    <xf numFmtId="0" fontId="11" fillId="9" borderId="21" xfId="0" applyFont="1" applyFill="1" applyBorder="1" applyAlignment="1">
      <alignment horizontal="right" vertical="center" wrapText="1"/>
    </xf>
    <xf numFmtId="1" fontId="5" fillId="9" borderId="19" xfId="0" applyNumberFormat="1" applyFont="1" applyFill="1" applyBorder="1" applyAlignment="1">
      <alignment horizontal="right" vertical="center" wrapText="1"/>
    </xf>
    <xf numFmtId="1" fontId="5" fillId="9" borderId="19" xfId="0" applyNumberFormat="1" applyFont="1" applyFill="1" applyBorder="1" applyAlignment="1">
      <alignment horizontal="justify" vertical="center" wrapText="1"/>
    </xf>
    <xf numFmtId="0" fontId="11" fillId="9" borderId="19" xfId="0" applyFont="1" applyFill="1" applyBorder="1" applyAlignment="1">
      <alignment horizontal="justify" vertical="center" wrapText="1"/>
    </xf>
    <xf numFmtId="0" fontId="12" fillId="9" borderId="29" xfId="0" applyFont="1" applyFill="1" applyBorder="1" applyAlignment="1">
      <alignment horizontal="center" vertical="center" wrapText="1"/>
    </xf>
    <xf numFmtId="14" fontId="11" fillId="9" borderId="30" xfId="0" applyNumberFormat="1" applyFont="1" applyFill="1" applyBorder="1" applyAlignment="1">
      <alignment horizontal="justify" vertical="center" wrapText="1"/>
    </xf>
    <xf numFmtId="0" fontId="11" fillId="9" borderId="30" xfId="0" applyFont="1" applyFill="1" applyBorder="1" applyAlignment="1">
      <alignment horizontal="right" vertical="center" wrapText="1"/>
    </xf>
    <xf numFmtId="1" fontId="5" fillId="9" borderId="30" xfId="0" applyNumberFormat="1" applyFont="1" applyFill="1" applyBorder="1" applyAlignment="1">
      <alignment horizontal="justify" vertical="center" wrapText="1"/>
    </xf>
    <xf numFmtId="49" fontId="11" fillId="9" borderId="30" xfId="0" applyNumberFormat="1" applyFont="1" applyFill="1" applyBorder="1" applyAlignment="1">
      <alignment horizontal="center" vertical="center" wrapText="1"/>
    </xf>
    <xf numFmtId="1" fontId="5" fillId="9" borderId="30" xfId="0" applyNumberFormat="1" applyFont="1" applyFill="1" applyBorder="1" applyAlignment="1">
      <alignment horizontal="right" vertical="center" wrapText="1"/>
    </xf>
    <xf numFmtId="0" fontId="5" fillId="9" borderId="30" xfId="0" applyFont="1" applyFill="1" applyBorder="1" applyAlignment="1">
      <alignment horizontal="justify" vertical="center" wrapText="1"/>
    </xf>
    <xf numFmtId="0" fontId="5" fillId="9" borderId="30" xfId="0" applyNumberFormat="1" applyFont="1" applyFill="1" applyBorder="1" applyAlignment="1">
      <alignment horizontal="justify" vertical="center" wrapText="1"/>
    </xf>
    <xf numFmtId="0" fontId="12" fillId="9" borderId="30" xfId="0" applyFont="1" applyFill="1" applyBorder="1" applyAlignment="1">
      <alignment horizontal="justify" vertical="center" wrapText="1"/>
    </xf>
    <xf numFmtId="0" fontId="12" fillId="9" borderId="30" xfId="0" applyFont="1" applyFill="1" applyBorder="1" applyAlignment="1">
      <alignment horizontal="center" vertical="center" wrapText="1"/>
    </xf>
    <xf numFmtId="0" fontId="11" fillId="9" borderId="31" xfId="0" applyFont="1" applyFill="1" applyBorder="1" applyAlignment="1">
      <alignment horizontal="justify" vertical="center" wrapText="1"/>
    </xf>
    <xf numFmtId="0" fontId="12" fillId="9" borderId="32" xfId="0" applyFont="1" applyFill="1" applyBorder="1" applyAlignment="1">
      <alignment horizontal="center" vertical="center" wrapText="1"/>
    </xf>
    <xf numFmtId="14" fontId="11" fillId="9" borderId="16" xfId="0" applyNumberFormat="1" applyFont="1" applyFill="1" applyBorder="1" applyAlignment="1">
      <alignment horizontal="justify" vertical="center" wrapText="1"/>
    </xf>
    <xf numFmtId="0" fontId="11" fillId="9" borderId="16" xfId="0" applyFont="1" applyFill="1" applyBorder="1" applyAlignment="1">
      <alignment horizontal="right" vertical="center" wrapText="1"/>
    </xf>
    <xf numFmtId="1" fontId="5" fillId="9" borderId="16" xfId="0" applyNumberFormat="1" applyFont="1" applyFill="1" applyBorder="1" applyAlignment="1">
      <alignment horizontal="justify" vertical="center" wrapText="1"/>
    </xf>
    <xf numFmtId="49" fontId="11" fillId="9" borderId="16" xfId="0" applyNumberFormat="1" applyFont="1" applyFill="1" applyBorder="1" applyAlignment="1">
      <alignment horizontal="center" vertical="center" wrapText="1"/>
    </xf>
    <xf numFmtId="1" fontId="5" fillId="9" borderId="16" xfId="0" applyNumberFormat="1" applyFont="1" applyFill="1" applyBorder="1" applyAlignment="1">
      <alignment horizontal="right" vertical="center" wrapText="1"/>
    </xf>
    <xf numFmtId="0" fontId="5" fillId="9" borderId="16" xfId="0" applyFont="1" applyFill="1" applyBorder="1" applyAlignment="1">
      <alignment horizontal="justify" vertical="center" wrapText="1"/>
    </xf>
    <xf numFmtId="0" fontId="5" fillId="9" borderId="16" xfId="0" applyNumberFormat="1" applyFont="1" applyFill="1" applyBorder="1" applyAlignment="1">
      <alignment horizontal="justify" vertical="center" wrapText="1"/>
    </xf>
    <xf numFmtId="0" fontId="12" fillId="9" borderId="16" xfId="0" applyFont="1" applyFill="1" applyBorder="1" applyAlignment="1">
      <alignment horizontal="justify" vertical="center" wrapText="1"/>
    </xf>
    <xf numFmtId="0" fontId="12" fillId="9" borderId="16" xfId="0" applyFont="1" applyFill="1" applyBorder="1" applyAlignment="1">
      <alignment horizontal="center" vertical="center" wrapText="1"/>
    </xf>
    <xf numFmtId="0" fontId="11" fillId="9" borderId="33" xfId="0" applyFont="1" applyFill="1" applyBorder="1" applyAlignment="1">
      <alignment horizontal="justify" vertical="center" wrapText="1"/>
    </xf>
    <xf numFmtId="0" fontId="12" fillId="9" borderId="15" xfId="0" applyFont="1" applyFill="1" applyBorder="1" applyAlignment="1">
      <alignment horizontal="justify" vertical="center" wrapText="1"/>
    </xf>
    <xf numFmtId="0" fontId="12" fillId="9" borderId="34" xfId="0" applyFont="1" applyFill="1" applyBorder="1" applyAlignment="1">
      <alignment horizontal="center" vertical="center" wrapText="1"/>
    </xf>
    <xf numFmtId="14" fontId="11" fillId="9" borderId="17" xfId="0" applyNumberFormat="1" applyFont="1" applyFill="1" applyBorder="1" applyAlignment="1">
      <alignment horizontal="justify" vertical="center" wrapText="1"/>
    </xf>
    <xf numFmtId="1" fontId="5" fillId="9" borderId="17" xfId="0" applyNumberFormat="1" applyFont="1" applyFill="1" applyBorder="1" applyAlignment="1">
      <alignment horizontal="justify" vertical="center" wrapText="1"/>
    </xf>
    <xf numFmtId="49" fontId="11" fillId="9" borderId="17" xfId="0" applyNumberFormat="1" applyFont="1" applyFill="1" applyBorder="1" applyAlignment="1">
      <alignment horizontal="center" vertical="center" wrapText="1"/>
    </xf>
    <xf numFmtId="1" fontId="5" fillId="9" borderId="17" xfId="0" applyNumberFormat="1" applyFont="1" applyFill="1" applyBorder="1" applyAlignment="1">
      <alignment horizontal="right" vertical="center" wrapText="1"/>
    </xf>
    <xf numFmtId="0" fontId="5" fillId="9" borderId="18" xfId="0" applyFont="1" applyFill="1" applyBorder="1" applyAlignment="1">
      <alignment horizontal="justify" vertical="center" wrapText="1"/>
    </xf>
    <xf numFmtId="0" fontId="5" fillId="9" borderId="18" xfId="0" applyNumberFormat="1" applyFont="1" applyFill="1" applyBorder="1" applyAlignment="1">
      <alignment horizontal="justify" vertical="center" wrapText="1"/>
    </xf>
    <xf numFmtId="0" fontId="12" fillId="9" borderId="17" xfId="0" applyFont="1" applyFill="1" applyBorder="1" applyAlignment="1">
      <alignment horizontal="justify" vertical="center" wrapText="1"/>
    </xf>
    <xf numFmtId="0" fontId="12" fillId="9" borderId="17" xfId="0" applyFont="1" applyFill="1" applyBorder="1" applyAlignment="1">
      <alignment horizontal="center" vertical="center" wrapText="1"/>
    </xf>
    <xf numFmtId="0" fontId="11" fillId="9" borderId="35" xfId="0" applyFont="1" applyFill="1" applyBorder="1" applyAlignment="1">
      <alignment horizontal="justify" vertical="center" wrapText="1"/>
    </xf>
    <xf numFmtId="2" fontId="5" fillId="9" borderId="16" xfId="0" applyNumberFormat="1" applyFont="1" applyFill="1" applyBorder="1" applyAlignment="1">
      <alignment horizontal="right" vertical="center" wrapText="1"/>
    </xf>
    <xf numFmtId="2" fontId="5" fillId="9" borderId="17" xfId="0" applyNumberFormat="1" applyFont="1" applyFill="1" applyBorder="1" applyAlignment="1">
      <alignment horizontal="right" vertical="center" wrapText="1"/>
    </xf>
    <xf numFmtId="0" fontId="12" fillId="9" borderId="36" xfId="0" applyFont="1" applyFill="1" applyBorder="1" applyAlignment="1">
      <alignment horizontal="center" vertical="center" wrapText="1"/>
    </xf>
    <xf numFmtId="14" fontId="11" fillId="9" borderId="14" xfId="0" applyNumberFormat="1" applyFont="1" applyFill="1" applyBorder="1" applyAlignment="1">
      <alignment horizontal="justify" vertical="center" wrapText="1"/>
    </xf>
    <xf numFmtId="0" fontId="11" fillId="9" borderId="14" xfId="0" applyFont="1" applyFill="1" applyBorder="1" applyAlignment="1">
      <alignment horizontal="right" vertical="center" wrapText="1"/>
    </xf>
    <xf numFmtId="1" fontId="5" fillId="9" borderId="14" xfId="0" applyNumberFormat="1" applyFont="1" applyFill="1" applyBorder="1" applyAlignment="1">
      <alignment horizontal="justify" vertical="center" wrapText="1"/>
    </xf>
    <xf numFmtId="49" fontId="11" fillId="9" borderId="14" xfId="0" applyNumberFormat="1" applyFont="1" applyFill="1" applyBorder="1" applyAlignment="1">
      <alignment horizontal="center" vertical="center" wrapText="1"/>
    </xf>
    <xf numFmtId="1" fontId="5" fillId="9" borderId="14" xfId="0" applyNumberFormat="1" applyFont="1" applyFill="1" applyBorder="1" applyAlignment="1">
      <alignment horizontal="right" vertical="center" wrapText="1"/>
    </xf>
    <xf numFmtId="2" fontId="5" fillId="9" borderId="14" xfId="0" applyNumberFormat="1" applyFont="1" applyFill="1" applyBorder="1" applyAlignment="1">
      <alignment horizontal="right" vertical="center" wrapText="1"/>
    </xf>
    <xf numFmtId="0" fontId="12" fillId="9" borderId="14" xfId="0" applyFont="1" applyFill="1" applyBorder="1" applyAlignment="1">
      <alignment horizontal="justify" vertical="center" wrapText="1"/>
    </xf>
    <xf numFmtId="0" fontId="12" fillId="9" borderId="14" xfId="0" applyFont="1" applyFill="1" applyBorder="1" applyAlignment="1">
      <alignment horizontal="center" vertical="center" wrapText="1"/>
    </xf>
    <xf numFmtId="0" fontId="11" fillId="9" borderId="37" xfId="0" applyFont="1" applyFill="1" applyBorder="1" applyAlignment="1">
      <alignment horizontal="justify" vertical="center" wrapText="1"/>
    </xf>
    <xf numFmtId="0" fontId="12" fillId="9" borderId="26" xfId="0" applyFont="1" applyFill="1" applyBorder="1" applyAlignment="1">
      <alignment horizontal="justify" vertical="center" wrapText="1"/>
    </xf>
    <xf numFmtId="1" fontId="11" fillId="9" borderId="19" xfId="0" applyNumberFormat="1" applyFont="1" applyFill="1" applyBorder="1" applyAlignment="1">
      <alignment horizontal="right" vertical="center" wrapText="1"/>
    </xf>
    <xf numFmtId="0" fontId="11" fillId="9" borderId="21" xfId="0" applyNumberFormat="1" applyFont="1" applyFill="1" applyBorder="1" applyAlignment="1">
      <alignment horizontal="center" vertical="center" wrapText="1"/>
    </xf>
    <xf numFmtId="1" fontId="11" fillId="9" borderId="15" xfId="0" applyNumberFormat="1" applyFont="1" applyFill="1" applyBorder="1" applyAlignment="1">
      <alignment horizontal="right" vertical="center" wrapText="1"/>
    </xf>
    <xf numFmtId="0" fontId="11" fillId="9" borderId="15" xfId="0" applyNumberFormat="1" applyFont="1" applyFill="1" applyBorder="1" applyAlignment="1">
      <alignment horizontal="center" vertical="center" wrapText="1"/>
    </xf>
    <xf numFmtId="1" fontId="11" fillId="9" borderId="26" xfId="0" applyNumberFormat="1" applyFont="1" applyFill="1" applyBorder="1" applyAlignment="1">
      <alignment horizontal="right" vertical="center" wrapText="1"/>
    </xf>
    <xf numFmtId="14" fontId="5" fillId="3" borderId="0" xfId="0" applyNumberFormat="1" applyFont="1" applyFill="1" applyBorder="1" applyAlignment="1">
      <alignment horizontal="justify" vertical="center" wrapText="1"/>
    </xf>
    <xf numFmtId="0" fontId="5" fillId="3" borderId="0" xfId="0" applyNumberFormat="1" applyFont="1" applyFill="1" applyBorder="1" applyAlignment="1">
      <alignment horizontal="justify" vertical="center" wrapText="1"/>
    </xf>
    <xf numFmtId="0" fontId="5" fillId="3" borderId="38" xfId="0" applyNumberFormat="1" applyFont="1" applyFill="1" applyBorder="1" applyAlignment="1">
      <alignment horizontal="justify" vertical="center"/>
    </xf>
    <xf numFmtId="1" fontId="5" fillId="3" borderId="6" xfId="0" applyNumberFormat="1" applyFont="1" applyFill="1" applyBorder="1" applyAlignment="1">
      <alignment horizontal="justify" vertical="center" wrapText="1"/>
    </xf>
    <xf numFmtId="1" fontId="5" fillId="3" borderId="38" xfId="0" applyNumberFormat="1" applyFont="1" applyFill="1" applyBorder="1" applyAlignment="1">
      <alignment horizontal="justify" vertical="center" wrapText="1"/>
    </xf>
    <xf numFmtId="49" fontId="5" fillId="3" borderId="6" xfId="0" applyNumberFormat="1" applyFont="1" applyFill="1" applyBorder="1" applyAlignment="1">
      <alignment horizontal="justify" vertical="center" wrapText="1"/>
    </xf>
    <xf numFmtId="2" fontId="5" fillId="3" borderId="38" xfId="0" applyNumberFormat="1" applyFont="1" applyFill="1" applyBorder="1" applyAlignment="1">
      <alignment horizontal="justify" vertical="center" wrapText="1"/>
    </xf>
    <xf numFmtId="0" fontId="5" fillId="3" borderId="38" xfId="0" applyFont="1" applyFill="1" applyBorder="1" applyAlignment="1">
      <alignment horizontal="justify" vertical="center" wrapText="1"/>
    </xf>
    <xf numFmtId="0" fontId="5" fillId="3" borderId="19" xfId="0" applyFont="1" applyFill="1" applyBorder="1" applyAlignment="1">
      <alignment horizontal="justify" vertical="center" wrapText="1"/>
    </xf>
    <xf numFmtId="0" fontId="15" fillId="9" borderId="19" xfId="0" applyFont="1" applyFill="1" applyBorder="1" applyAlignment="1">
      <alignment horizontal="center" vertical="center" wrapText="1"/>
    </xf>
    <xf numFmtId="14" fontId="16" fillId="9" borderId="19" xfId="0" applyNumberFormat="1" applyFont="1" applyFill="1" applyBorder="1" applyAlignment="1">
      <alignment horizontal="justify" vertical="center" wrapText="1"/>
    </xf>
    <xf numFmtId="49" fontId="16" fillId="9" borderId="19" xfId="0" applyNumberFormat="1" applyFont="1" applyFill="1" applyBorder="1" applyAlignment="1">
      <alignment horizontal="justify" vertical="center" wrapText="1"/>
    </xf>
    <xf numFmtId="49" fontId="16" fillId="9" borderId="19" xfId="0" applyNumberFormat="1" applyFont="1" applyFill="1" applyBorder="1" applyAlignment="1">
      <alignment horizontal="justify" vertical="center"/>
    </xf>
    <xf numFmtId="1" fontId="17" fillId="9" borderId="19" xfId="0" applyNumberFormat="1" applyFont="1" applyFill="1" applyBorder="1" applyAlignment="1">
      <alignment horizontal="right" vertical="center" wrapText="1"/>
    </xf>
    <xf numFmtId="1" fontId="16" fillId="9" borderId="19" xfId="0" applyNumberFormat="1" applyFont="1" applyFill="1" applyBorder="1" applyAlignment="1">
      <alignment horizontal="justify" vertical="center" wrapText="1"/>
    </xf>
    <xf numFmtId="49" fontId="17" fillId="9" borderId="19" xfId="0" applyNumberFormat="1" applyFont="1" applyFill="1" applyBorder="1" applyAlignment="1">
      <alignment horizontal="center" vertical="center" wrapText="1"/>
    </xf>
    <xf numFmtId="1" fontId="16" fillId="9" borderId="19" xfId="0" applyNumberFormat="1" applyFont="1" applyFill="1" applyBorder="1" applyAlignment="1">
      <alignment horizontal="right" vertical="center" wrapText="1"/>
    </xf>
    <xf numFmtId="0" fontId="16" fillId="9" borderId="19" xfId="0" applyFont="1" applyFill="1" applyBorder="1" applyAlignment="1">
      <alignment horizontal="justify" vertical="center" wrapText="1"/>
    </xf>
    <xf numFmtId="0" fontId="18" fillId="6" borderId="39" xfId="0" applyFont="1" applyFill="1" applyBorder="1" applyAlignment="1">
      <alignment horizontal="center" vertical="center" wrapText="1"/>
    </xf>
    <xf numFmtId="0" fontId="16" fillId="3" borderId="40" xfId="0" applyFont="1" applyFill="1" applyBorder="1" applyAlignment="1">
      <alignment horizontal="justify" vertical="center" wrapText="1"/>
    </xf>
    <xf numFmtId="0" fontId="16" fillId="3" borderId="40" xfId="0" applyNumberFormat="1" applyFont="1" applyFill="1" applyBorder="1" applyAlignment="1">
      <alignment horizontal="justify" vertical="center" wrapText="1"/>
    </xf>
    <xf numFmtId="0" fontId="16" fillId="3" borderId="40" xfId="0" applyNumberFormat="1" applyFont="1" applyFill="1" applyBorder="1" applyAlignment="1">
      <alignment horizontal="justify" vertical="center"/>
    </xf>
    <xf numFmtId="1" fontId="16" fillId="3" borderId="40" xfId="0" applyNumberFormat="1" applyFont="1" applyFill="1" applyBorder="1" applyAlignment="1">
      <alignment horizontal="justify" vertical="center" wrapText="1"/>
    </xf>
    <xf numFmtId="0" fontId="19" fillId="3" borderId="40" xfId="0" applyFont="1" applyFill="1" applyBorder="1" applyAlignment="1">
      <alignment horizontal="center" vertical="center" wrapText="1"/>
    </xf>
    <xf numFmtId="49" fontId="19" fillId="3" borderId="40" xfId="0" applyNumberFormat="1" applyFont="1" applyFill="1" applyBorder="1" applyAlignment="1">
      <alignment horizontal="center" vertical="center" wrapText="1"/>
    </xf>
    <xf numFmtId="2" fontId="16" fillId="3" borderId="40" xfId="0" applyNumberFormat="1" applyFont="1" applyFill="1" applyBorder="1" applyAlignment="1">
      <alignment horizontal="justify" vertical="center" wrapText="1"/>
    </xf>
    <xf numFmtId="0" fontId="16" fillId="3" borderId="41" xfId="0" applyFont="1" applyFill="1" applyBorder="1" applyAlignment="1">
      <alignment horizontal="justify" vertical="center" wrapText="1"/>
    </xf>
    <xf numFmtId="0" fontId="18" fillId="5" borderId="42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justify" vertical="center" wrapText="1"/>
    </xf>
    <xf numFmtId="0" fontId="16" fillId="3" borderId="4" xfId="0" applyNumberFormat="1" applyFont="1" applyFill="1" applyBorder="1" applyAlignment="1">
      <alignment horizontal="justify" vertical="center" wrapText="1"/>
    </xf>
    <xf numFmtId="0" fontId="16" fillId="3" borderId="4" xfId="0" applyNumberFormat="1" applyFont="1" applyFill="1" applyBorder="1" applyAlignment="1">
      <alignment horizontal="justify" vertical="center"/>
    </xf>
    <xf numFmtId="1" fontId="16" fillId="3" borderId="4" xfId="0" applyNumberFormat="1" applyFont="1" applyFill="1" applyBorder="1" applyAlignment="1">
      <alignment horizontal="justify" vertical="center" wrapText="1"/>
    </xf>
    <xf numFmtId="0" fontId="19" fillId="3" borderId="4" xfId="0" applyFont="1" applyFill="1" applyBorder="1" applyAlignment="1">
      <alignment horizontal="center" vertical="center" wrapText="1"/>
    </xf>
    <xf numFmtId="2" fontId="16" fillId="3" borderId="4" xfId="0" applyNumberFormat="1" applyFont="1" applyFill="1" applyBorder="1" applyAlignment="1">
      <alignment horizontal="justify" vertical="center" wrapText="1"/>
    </xf>
    <xf numFmtId="0" fontId="16" fillId="3" borderId="43" xfId="0" applyFont="1" applyFill="1" applyBorder="1" applyAlignment="1">
      <alignment horizontal="justify" vertical="center" wrapText="1"/>
    </xf>
    <xf numFmtId="0" fontId="18" fillId="8" borderId="44" xfId="0" applyFont="1" applyFill="1" applyBorder="1" applyAlignment="1">
      <alignment horizontal="center" vertical="center" wrapText="1"/>
    </xf>
    <xf numFmtId="0" fontId="16" fillId="3" borderId="45" xfId="0" applyFont="1" applyFill="1" applyBorder="1" applyAlignment="1">
      <alignment horizontal="justify" vertical="center" wrapText="1"/>
    </xf>
    <xf numFmtId="0" fontId="16" fillId="3" borderId="45" xfId="0" applyNumberFormat="1" applyFont="1" applyFill="1" applyBorder="1" applyAlignment="1">
      <alignment horizontal="justify" vertical="center" wrapText="1"/>
    </xf>
    <xf numFmtId="0" fontId="16" fillId="3" borderId="45" xfId="0" applyNumberFormat="1" applyFont="1" applyFill="1" applyBorder="1" applyAlignment="1">
      <alignment horizontal="justify" vertical="center"/>
    </xf>
    <xf numFmtId="1" fontId="16" fillId="3" borderId="45" xfId="0" applyNumberFormat="1" applyFont="1" applyFill="1" applyBorder="1" applyAlignment="1">
      <alignment horizontal="justify" vertical="center" wrapText="1"/>
    </xf>
    <xf numFmtId="2" fontId="16" fillId="3" borderId="45" xfId="0" applyNumberFormat="1" applyFont="1" applyFill="1" applyBorder="1" applyAlignment="1">
      <alignment horizontal="justify" vertical="center" wrapText="1"/>
    </xf>
    <xf numFmtId="0" fontId="16" fillId="3" borderId="46" xfId="0" applyFont="1" applyFill="1" applyBorder="1" applyAlignment="1">
      <alignment horizontal="justify" vertical="center" wrapText="1"/>
    </xf>
    <xf numFmtId="14" fontId="11" fillId="9" borderId="47" xfId="0" applyNumberFormat="1" applyFont="1" applyFill="1" applyBorder="1" applyAlignment="1">
      <alignment horizontal="justify" vertical="center" wrapText="1"/>
    </xf>
    <xf numFmtId="0" fontId="12" fillId="9" borderId="48" xfId="0" applyFont="1" applyFill="1" applyBorder="1" applyAlignment="1">
      <alignment horizontal="center" vertical="center" wrapText="1"/>
    </xf>
    <xf numFmtId="0" fontId="12" fillId="9" borderId="49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7" fillId="2" borderId="6" xfId="0" applyFont="1" applyFill="1" applyBorder="1" applyAlignment="1">
      <alignment horizontal="justify" vertical="center" wrapText="1"/>
    </xf>
    <xf numFmtId="0" fontId="7" fillId="2" borderId="3" xfId="0" applyFont="1" applyFill="1" applyBorder="1" applyAlignment="1">
      <alignment horizontal="justify" vertical="center" wrapText="1"/>
    </xf>
  </cellXfs>
  <cellStyles count="1">
    <cellStyle name="Normal" xfId="0" builtinId="0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Lato Light"/>
        <family val="2"/>
        <scheme val="none"/>
      </font>
      <fill>
        <patternFill patternType="solid">
          <fgColor indexed="64"/>
          <bgColor rgb="FFDBE9D0"/>
        </patternFill>
      </fill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Lato Light"/>
        <family val="2"/>
        <scheme val="none"/>
      </font>
      <fill>
        <patternFill patternType="solid">
          <fgColor indexed="64"/>
          <bgColor rgb="FFDBE9D0"/>
        </patternFill>
      </fill>
      <alignment horizontal="justify" vertical="center" textRotation="0" wrapText="1" indent="0" justifyLastLine="0" shrinkToFit="0" readingOrder="0"/>
      <border diagonalUp="0" diagonalDown="0" outline="0">
        <left/>
        <right style="medium">
          <color rgb="FFFFFFFF"/>
        </right>
        <top/>
        <bottom style="medium">
          <color rgb="FFFFFF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Lato Light"/>
        <family val="2"/>
        <scheme val="none"/>
      </font>
      <fill>
        <patternFill patternType="solid">
          <fgColor indexed="64"/>
          <bgColor rgb="FFDBE9D0"/>
        </patternFill>
      </fill>
      <alignment horizontal="justify" vertical="center" textRotation="0" wrapText="1" indent="0" justifyLastLine="0" shrinkToFit="0" readingOrder="0"/>
      <border diagonalUp="0" diagonalDown="0" outline="0">
        <left/>
        <right style="medium">
          <color rgb="FFFFFFFF"/>
        </right>
        <top/>
        <bottom style="medium">
          <color rgb="FFFFFF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Lato Light"/>
        <family val="2"/>
        <scheme val="none"/>
      </font>
      <numFmt numFmtId="0" formatCode="General"/>
      <fill>
        <patternFill patternType="solid">
          <fgColor indexed="64"/>
          <bgColor rgb="FFEEF4E9"/>
        </patternFill>
      </fill>
      <alignment horizontal="justify" vertical="center" textRotation="0" wrapText="1" indent="0" justifyLastLine="0" shrinkToFit="0" readingOrder="0"/>
      <border diagonalUp="0" diagonalDown="0" outline="0">
        <left/>
        <right style="medium">
          <color rgb="FFFFFFFF"/>
        </right>
        <top/>
        <bottom style="medium">
          <color rgb="FFFFFF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Lato Light"/>
        <family val="2"/>
        <scheme val="none"/>
      </font>
      <fill>
        <patternFill patternType="solid">
          <fgColor indexed="64"/>
          <bgColor rgb="FFDBE9D0"/>
        </patternFill>
      </fill>
      <alignment horizontal="justify" vertical="center" textRotation="0" wrapText="1" indent="0" justifyLastLine="0" shrinkToFit="0" readingOrder="0"/>
      <border diagonalUp="0" diagonalDown="0" outline="0">
        <left/>
        <right style="medium">
          <color rgb="FFFFFFFF"/>
        </right>
        <top/>
        <bottom style="medium">
          <color rgb="FFFFFF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Lato Light"/>
        <family val="2"/>
        <scheme val="none"/>
      </font>
      <fill>
        <patternFill patternType="solid">
          <fgColor indexed="64"/>
          <bgColor rgb="FFDBE9D0"/>
        </patternFill>
      </fill>
      <alignment horizontal="justify" vertical="center" textRotation="0" wrapText="1" indent="0" justifyLastLine="0" shrinkToFit="0" readingOrder="0"/>
      <border diagonalUp="0" diagonalDown="0" outline="0">
        <left style="medium">
          <color rgb="FFFFFFFF"/>
        </left>
        <right style="medium">
          <color rgb="FFFFFFFF"/>
        </right>
        <top/>
        <bottom style="medium">
          <color rgb="FFFFFF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Lato Light"/>
        <family val="2"/>
        <scheme val="none"/>
      </font>
      <numFmt numFmtId="2" formatCode="0.00"/>
      <fill>
        <patternFill patternType="solid">
          <fgColor indexed="64"/>
          <bgColor rgb="FFDBE9D0"/>
        </patternFill>
      </fill>
      <alignment horizontal="justify" vertical="center" textRotation="0" wrapText="1" indent="0" justifyLastLine="0" shrinkToFit="0" readingOrder="0"/>
      <border diagonalUp="0" diagonalDown="0" outline="0">
        <left/>
        <right style="medium">
          <color rgb="FFFFFFFF"/>
        </right>
        <top/>
        <bottom style="medium">
          <color rgb="FFFFFF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Lato Light"/>
        <family val="2"/>
        <scheme val="none"/>
      </font>
      <fill>
        <patternFill patternType="solid">
          <fgColor indexed="64"/>
          <bgColor rgb="FFDBE9D0"/>
        </patternFill>
      </fill>
      <alignment horizontal="justify" vertical="center" textRotation="0" wrapText="1" indent="0" justifyLastLine="0" shrinkToFit="0" readingOrder="0"/>
      <border diagonalUp="0" diagonalDown="0" outline="0">
        <left/>
        <right/>
        <top/>
        <bottom style="medium">
          <color rgb="FFFFFF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Lato Light"/>
        <family val="2"/>
        <scheme val="none"/>
      </font>
      <fill>
        <patternFill patternType="solid">
          <fgColor indexed="64"/>
          <bgColor rgb="FFDBE9D0"/>
        </patternFill>
      </fill>
      <alignment horizontal="justify" vertical="center" textRotation="0" wrapText="1" indent="0" justifyLastLine="0" shrinkToFit="0" readingOrder="0"/>
      <border diagonalUp="0" diagonalDown="0" outline="0">
        <left style="medium">
          <color rgb="FFFFFFFF"/>
        </left>
        <right style="medium">
          <color rgb="FFFFFFFF"/>
        </right>
        <top/>
        <bottom style="medium">
          <color rgb="FFFFFF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Lato Light"/>
        <family val="2"/>
        <scheme val="none"/>
      </font>
      <numFmt numFmtId="1" formatCode="0"/>
      <fill>
        <patternFill patternType="solid">
          <fgColor indexed="64"/>
          <bgColor rgb="FFDBE9D0"/>
        </patternFill>
      </fill>
      <alignment horizontal="justify" vertical="center" textRotation="0" wrapText="1" indent="0" justifyLastLine="0" shrinkToFit="0" readingOrder="0"/>
      <border diagonalUp="0" diagonalDown="0" outline="0">
        <left/>
        <right style="medium">
          <color rgb="FFFFFFFF"/>
        </right>
        <top/>
        <bottom style="medium">
          <color rgb="FFFFFF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Lato Light"/>
        <family val="2"/>
        <scheme val="none"/>
      </font>
      <numFmt numFmtId="1" formatCode="0"/>
      <fill>
        <patternFill patternType="solid">
          <fgColor indexed="64"/>
          <bgColor rgb="FFDBE9D0"/>
        </patternFill>
      </fill>
      <alignment horizontal="justify" vertical="center" textRotation="0" wrapText="1" indent="0" justifyLastLine="0" shrinkToFit="0" readingOrder="0"/>
      <border diagonalUp="0" diagonalDown="0" outline="0">
        <left/>
        <right style="medium">
          <color rgb="FFFFFFFF"/>
        </right>
        <top/>
        <bottom style="medium">
          <color rgb="FFFFFF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Lato Light"/>
        <family val="2"/>
        <scheme val="none"/>
      </font>
      <numFmt numFmtId="1" formatCode="0"/>
      <fill>
        <patternFill patternType="solid">
          <fgColor indexed="64"/>
          <bgColor rgb="FFDBE9D0"/>
        </patternFill>
      </fill>
      <alignment horizontal="justify" vertical="center" textRotation="0" wrapText="1" indent="0" justifyLastLine="0" shrinkToFit="0" readingOrder="0"/>
      <border diagonalUp="0" diagonalDown="0" outline="0">
        <left style="medium">
          <color rgb="FFFFFFFF"/>
        </left>
        <right style="medium">
          <color rgb="FFFFFFFF"/>
        </right>
        <top/>
        <bottom style="medium">
          <color rgb="FFFFFF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Lato Light"/>
        <family val="2"/>
        <scheme val="none"/>
      </font>
      <numFmt numFmtId="0" formatCode="General"/>
      <fill>
        <patternFill patternType="solid">
          <fgColor indexed="64"/>
          <bgColor rgb="FFDBE9D0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FFFFFF"/>
        </right>
        <top/>
        <bottom style="medium">
          <color rgb="FFFFFF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Lato Light"/>
        <family val="2"/>
        <scheme val="none"/>
      </font>
      <numFmt numFmtId="0" formatCode="General"/>
      <fill>
        <patternFill patternType="solid">
          <fgColor indexed="64"/>
          <bgColor rgb="FFDBE9D0"/>
        </patternFill>
      </fill>
      <alignment horizontal="justify" vertical="center" textRotation="0" wrapText="1" indent="0" justifyLastLine="0" shrinkToFit="0" readingOrder="0"/>
      <border diagonalUp="0" diagonalDown="0" outline="0">
        <left/>
        <right/>
        <top/>
        <bottom style="medium">
          <color rgb="FFFFFF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Lato Light"/>
        <family val="2"/>
        <scheme val="none"/>
      </font>
      <fill>
        <patternFill patternType="solid">
          <fgColor indexed="64"/>
          <bgColor rgb="FFDBE9D0"/>
        </patternFill>
      </fill>
      <alignment horizontal="justify" vertical="center" textRotation="0" wrapText="1" indent="0" justifyLastLine="0" shrinkToFit="0" readingOrder="0"/>
      <border diagonalUp="0" diagonalDown="0" outline="0">
        <left/>
        <right/>
        <top/>
        <bottom style="medium">
          <color rgb="FFFFFFFF"/>
        </bottom>
      </border>
    </dxf>
    <dxf>
      <font>
        <strike val="0"/>
        <outline val="0"/>
        <shadow val="0"/>
        <u val="none"/>
        <vertAlign val="baseline"/>
        <color auto="1"/>
      </font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Lato Light"/>
        <family val="2"/>
        <scheme val="none"/>
      </font>
      <fill>
        <patternFill patternType="solid">
          <fgColor indexed="64"/>
          <bgColor rgb="FFDBE9D0"/>
        </patternFill>
      </fill>
      <alignment horizontal="justify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Lato Light"/>
        <family val="2"/>
        <scheme val="none"/>
      </font>
      <fill>
        <patternFill patternType="solid">
          <fgColor indexed="64"/>
          <bgColor rgb="FF8EC14F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FFFFFF"/>
        </left>
        <right style="medium">
          <color rgb="FFFFFFFF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Lato Light"/>
        <family val="2"/>
        <scheme val="none"/>
      </font>
      <fill>
        <patternFill patternType="solid">
          <fgColor indexed="64"/>
          <bgColor rgb="FFDBE9D0"/>
        </patternFill>
      </fill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Lato Light"/>
        <family val="2"/>
        <scheme val="none"/>
      </font>
      <fill>
        <patternFill patternType="solid">
          <fgColor indexed="64"/>
          <bgColor rgb="FFDBE9D0"/>
        </patternFill>
      </fill>
      <alignment horizontal="justify" vertical="center" textRotation="0" wrapText="1" indent="0" justifyLastLine="0" shrinkToFit="0" readingOrder="0"/>
      <border diagonalUp="0" diagonalDown="0" outline="0">
        <left/>
        <right style="medium">
          <color rgb="FFFFFFFF"/>
        </right>
        <top/>
        <bottom style="medium">
          <color rgb="FFFFFF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Lato Light"/>
        <family val="2"/>
        <scheme val="none"/>
      </font>
      <fill>
        <patternFill patternType="solid">
          <fgColor indexed="64"/>
          <bgColor rgb="FFDBE9D0"/>
        </patternFill>
      </fill>
      <alignment horizontal="justify" vertical="center" textRotation="0" wrapText="1" indent="0" justifyLastLine="0" shrinkToFit="0" readingOrder="0"/>
      <border diagonalUp="0" diagonalDown="0" outline="0">
        <left/>
        <right style="medium">
          <color rgb="FFFFFFFF"/>
        </right>
        <top/>
        <bottom style="medium">
          <color rgb="FFFFFF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Lato Light"/>
        <family val="2"/>
        <scheme val="none"/>
      </font>
      <numFmt numFmtId="0" formatCode="General"/>
      <fill>
        <patternFill patternType="solid">
          <fgColor indexed="64"/>
          <bgColor rgb="FFEEF4E9"/>
        </patternFill>
      </fill>
      <alignment horizontal="justify" vertical="center" textRotation="0" wrapText="1" indent="0" justifyLastLine="0" shrinkToFit="0" readingOrder="0"/>
      <border diagonalUp="0" diagonalDown="0">
        <left/>
        <right style="medium">
          <color rgb="FFFFFFFF"/>
        </right>
        <top/>
        <bottom style="medium">
          <color rgb="FFFFFF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Lato Light"/>
        <family val="2"/>
        <scheme val="none"/>
      </font>
      <fill>
        <patternFill patternType="solid">
          <fgColor indexed="64"/>
          <bgColor rgb="FFDBE9D0"/>
        </patternFill>
      </fill>
      <alignment horizontal="justify" vertical="center" textRotation="0" wrapText="1" indent="0" justifyLastLine="0" shrinkToFit="0" readingOrder="0"/>
      <border diagonalUp="0" diagonalDown="0" outline="0">
        <left/>
        <right style="medium">
          <color rgb="FFFFFFFF"/>
        </right>
        <top/>
        <bottom style="medium">
          <color rgb="FFFFFF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Lato Light"/>
        <family val="2"/>
        <scheme val="none"/>
      </font>
      <fill>
        <patternFill patternType="solid">
          <fgColor indexed="64"/>
          <bgColor rgb="FFDBE9D0"/>
        </patternFill>
      </fill>
      <alignment horizontal="justify" vertical="center" textRotation="0" wrapText="1" indent="0" justifyLastLine="0" shrinkToFit="0" readingOrder="0"/>
      <border diagonalUp="0" diagonalDown="0" outline="0">
        <left style="medium">
          <color rgb="FFFFFFFF"/>
        </left>
        <right style="medium">
          <color rgb="FFFFFFFF"/>
        </right>
        <top/>
        <bottom style="medium">
          <color rgb="FFFFFF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Lato Light"/>
        <family val="2"/>
        <scheme val="none"/>
      </font>
      <numFmt numFmtId="2" formatCode="0.00"/>
      <fill>
        <patternFill patternType="solid">
          <fgColor indexed="64"/>
          <bgColor rgb="FFDBE9D0"/>
        </patternFill>
      </fill>
      <alignment horizontal="justify" vertical="center" textRotation="0" wrapText="1" indent="0" justifyLastLine="0" shrinkToFit="0" readingOrder="0"/>
      <border diagonalUp="0" diagonalDown="0" outline="0">
        <left/>
        <right style="medium">
          <color rgb="FFFFFFFF"/>
        </right>
        <top/>
        <bottom style="medium">
          <color rgb="FFFFFF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Lato Light"/>
        <family val="2"/>
        <scheme val="none"/>
      </font>
      <fill>
        <patternFill patternType="solid">
          <fgColor indexed="64"/>
          <bgColor rgb="FFDBE9D0"/>
        </patternFill>
      </fill>
      <alignment horizontal="justify" vertical="center" textRotation="0" wrapText="1" indent="0" justifyLastLine="0" shrinkToFit="0" readingOrder="0"/>
      <border diagonalUp="0" diagonalDown="0" outline="0">
        <left/>
        <right/>
        <top/>
        <bottom style="medium">
          <color rgb="FFFFFF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Lato Light"/>
        <family val="2"/>
        <scheme val="none"/>
      </font>
      <fill>
        <patternFill patternType="solid">
          <fgColor indexed="64"/>
          <bgColor rgb="FFDBE9D0"/>
        </patternFill>
      </fill>
      <alignment horizontal="justify" vertical="center" textRotation="0" wrapText="1" indent="0" justifyLastLine="0" shrinkToFit="0" readingOrder="0"/>
      <border diagonalUp="0" diagonalDown="0" outline="0">
        <left style="medium">
          <color rgb="FFFFFFFF"/>
        </left>
        <right style="medium">
          <color rgb="FFFFFFFF"/>
        </right>
        <top/>
        <bottom style="medium">
          <color rgb="FFFFFF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Lato Light"/>
        <family val="2"/>
        <scheme val="none"/>
      </font>
      <numFmt numFmtId="1" formatCode="0"/>
      <fill>
        <patternFill patternType="solid">
          <fgColor indexed="64"/>
          <bgColor rgb="FFDBE9D0"/>
        </patternFill>
      </fill>
      <alignment horizontal="justify" vertical="center" textRotation="0" wrapText="1" indent="0" justifyLastLine="0" shrinkToFit="0" readingOrder="0"/>
      <border diagonalUp="0" diagonalDown="0" outline="0">
        <left/>
        <right style="medium">
          <color rgb="FFFFFFFF"/>
        </right>
        <top/>
        <bottom style="medium">
          <color rgb="FFFFFF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Lato Light"/>
        <family val="2"/>
        <scheme val="none"/>
      </font>
      <numFmt numFmtId="1" formatCode="0"/>
      <fill>
        <patternFill patternType="solid">
          <fgColor indexed="64"/>
          <bgColor rgb="FFDBE9D0"/>
        </patternFill>
      </fill>
      <alignment horizontal="justify" vertical="center" textRotation="0" wrapText="1" indent="0" justifyLastLine="0" shrinkToFit="0" readingOrder="0"/>
      <border diagonalUp="0" diagonalDown="0" outline="0">
        <left/>
        <right style="medium">
          <color rgb="FFFFFFFF"/>
        </right>
        <top/>
        <bottom style="medium">
          <color rgb="FFFFFF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Lato Light"/>
        <family val="2"/>
        <scheme val="none"/>
      </font>
      <numFmt numFmtId="1" formatCode="0"/>
      <fill>
        <patternFill patternType="solid">
          <fgColor indexed="64"/>
          <bgColor rgb="FFDBE9D0"/>
        </patternFill>
      </fill>
      <alignment horizontal="justify" vertical="center" textRotation="0" wrapText="1" indent="0" justifyLastLine="0" shrinkToFit="0" readingOrder="0"/>
      <border diagonalUp="0" diagonalDown="0" outline="0">
        <left style="medium">
          <color rgb="FFFFFFFF"/>
        </left>
        <right style="medium">
          <color rgb="FFFFFFFF"/>
        </right>
        <top/>
        <bottom style="medium">
          <color rgb="FFFFFF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Lato Light"/>
        <family val="2"/>
        <scheme val="none"/>
      </font>
      <numFmt numFmtId="0" formatCode="General"/>
      <fill>
        <patternFill patternType="solid">
          <fgColor indexed="64"/>
          <bgColor rgb="FFDBE9D0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FFFFFF"/>
        </right>
        <top/>
        <bottom style="medium">
          <color rgb="FFFFFF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Lato Light"/>
        <family val="2"/>
        <scheme val="none"/>
      </font>
      <numFmt numFmtId="0" formatCode="General"/>
      <fill>
        <patternFill patternType="solid">
          <fgColor indexed="64"/>
          <bgColor rgb="FFDBE9D0"/>
        </patternFill>
      </fill>
      <alignment horizontal="justify" vertical="center" textRotation="0" wrapText="1" indent="0" justifyLastLine="0" shrinkToFit="0" readingOrder="0"/>
      <border diagonalUp="0" diagonalDown="0" outline="0">
        <left/>
        <right/>
        <top/>
        <bottom style="medium">
          <color rgb="FFFFFF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Lato Light"/>
        <family val="2"/>
        <scheme val="none"/>
      </font>
      <fill>
        <patternFill patternType="solid">
          <fgColor indexed="64"/>
          <bgColor rgb="FFDBE9D0"/>
        </patternFill>
      </fill>
      <alignment horizontal="justify" vertical="center" textRotation="0" wrapText="1" indent="0" justifyLastLine="0" shrinkToFit="0" readingOrder="0"/>
      <border diagonalUp="0" diagonalDown="0" outline="0">
        <left/>
        <right/>
        <top/>
        <bottom style="medium">
          <color rgb="FFFFFFFF"/>
        </bottom>
      </border>
    </dxf>
    <dxf>
      <font>
        <strike val="0"/>
        <outline val="0"/>
        <shadow val="0"/>
        <u val="none"/>
        <vertAlign val="baseline"/>
        <color auto="1"/>
      </font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Lato Light"/>
        <family val="2"/>
        <scheme val="none"/>
      </font>
      <fill>
        <patternFill patternType="solid">
          <fgColor rgb="FF000000"/>
          <bgColor rgb="FFDBE9D0"/>
        </patternFill>
      </fill>
      <alignment horizontal="justify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Lato Light"/>
        <family val="2"/>
        <scheme val="none"/>
      </font>
      <fill>
        <patternFill patternType="solid">
          <fgColor indexed="64"/>
          <bgColor rgb="FF8EC14F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FFFFFF"/>
        </left>
        <right style="medium">
          <color rgb="FFFFFFFF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C48C1C7-BF20-49EB-A382-642FF2CE9554}" name="Tabla13" displayName="Tabla13" ref="A1:P8" totalsRowShown="0" headerRowDxfId="35" dataDxfId="34">
  <autoFilter ref="A1:P8" xr:uid="{E468093E-401F-4212-B8FD-6C62E79A0FCE}"/>
  <tableColumns count="16">
    <tableColumn id="1" xr3:uid="{153A7639-D81B-4B03-B603-090FC724AC7F}" name="Identificación_x000a_Parcela" dataDxfId="33"/>
    <tableColumn id="2" xr3:uid="{D36DAAF0-42D8-4A4C-BD95-774F8F3F0B1E}" name="Fecha disponibilidad" dataDxfId="32"/>
    <tableColumn id="15" xr3:uid="{0565D32F-D35A-41CC-A0AE-298E1CC584D0}" name="Coodenada X" dataDxfId="31"/>
    <tableColumn id="16" xr3:uid="{E6D504B2-3704-4FE3-AA6D-7C6A94106CD8}" name="Coordenada Y" dataDxfId="30"/>
    <tableColumn id="3" xr3:uid="{6FC7B2A2-AC36-419A-A931-C47219726F24}" name="Potencia  (kW)" dataDxfId="29"/>
    <tableColumn id="18" xr3:uid="{E3DCC700-AAED-42F6-A98C-29517F52561B}" name="comp total" dataDxfId="28">
      <calculatedColumnFormula>Tabla13[[#This Row],[Edificabilidad m²]]*125/1000</calculatedColumnFormula>
    </tableColumn>
    <tableColumn id="19" xr3:uid="{F06CCF07-8BD5-4946-8C74-68F38ED80452}" name="comp suministro" dataDxfId="27">
      <calculatedColumnFormula>Tabla13[[#This Row],[comp total]]/Tabla13[[#This Row],[N.º Suministros
  (Vivientas/Naves/locales)]]/1000</calculatedColumnFormula>
    </tableColumn>
    <tableColumn id="4" xr3:uid="{96DFCD56-0BEA-441D-868A-00E8BB121D96}" name="Tensión (BT/MT/AT)" dataDxfId="26"/>
    <tableColumn id="11" xr3:uid="{79FFB35C-E910-4E52-9DAE-6ADBFC84ED9E}" name="Potencia  BT Recomendada_x000a_(si Tensión MT)" dataDxfId="25"/>
    <tableColumn id="5" xr3:uid="{E21FF70C-ED16-4E74-A4E3-9192B73657F7}" name="Superficie m²" dataDxfId="24"/>
    <tableColumn id="6" xr3:uid="{AB1744AA-993E-4F0F-AFF4-D7EB7D359F83}" name="Edificabilidad m²" dataDxfId="23"/>
    <tableColumn id="7" xr3:uid="{83F8D3FF-6FA5-433C-A011-AC00B9DBD154}" name="Tipo de uso" dataDxfId="22"/>
    <tableColumn id="14" xr3:uid="{C6B0B76E-420B-45AF-9A98-EFFC93776B65}" name="Potencia Min _x000a_ITC-BT-10/52" dataDxfId="21">
      <calculatedColumnFormula>VLOOKUP(Tabla13[[#This Row],[Tipo de uso]],'Referencia RBT'!$C$3:$D$13,2,FALSE)</calculatedColumnFormula>
    </tableColumn>
    <tableColumn id="9" xr3:uid="{223CD080-59DA-4AFA-8EC7-065951BFB1C0}" name="Indentificador Edificio_x000a_ (si aplica)" dataDxfId="20"/>
    <tableColumn id="10" xr3:uid="{DE7A7FAF-8AE2-40E6-9F60-1E0B1CC2BD60}" name="N.º Suministros_x000a_  (Vivientas/Naves/locales)" dataDxfId="19"/>
    <tableColumn id="13" xr3:uid="{3E27005C-DCC0-4A29-9E55-24D20581CFE8}" name="Observaciones" dataDxfId="18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68093E-401F-4212-B8FD-6C62E79A0FCE}" name="Tabla1" displayName="Tabla1" ref="A1:P42" totalsRowShown="0" headerRowDxfId="17" dataDxfId="16">
  <autoFilter ref="A1:P42" xr:uid="{E468093E-401F-4212-B8FD-6C62E79A0FCE}"/>
  <tableColumns count="16">
    <tableColumn id="1" xr3:uid="{E2C5114F-94D1-48B0-8FFE-F95F34B32F1A}" name="Identificación_x000a_Parcela" dataDxfId="15"/>
    <tableColumn id="2" xr3:uid="{F2A5FE4D-142F-4497-9312-16BC70A5B05C}" name="Fecha disponibilidad" dataDxfId="14"/>
    <tableColumn id="15" xr3:uid="{145BA30A-E4E2-4B4F-A167-E14D5D2D981A}" name="Coodenada X" dataDxfId="13"/>
    <tableColumn id="16" xr3:uid="{D547A441-E8B6-4D07-92AD-30D2DCAF6569}" name="Coordenada Y" dataDxfId="12"/>
    <tableColumn id="3" xr3:uid="{917B7C0F-ECB6-44E4-98B1-B3F491617FAF}" name="Potencia  (kW)" dataDxfId="11"/>
    <tableColumn id="18" xr3:uid="{03B2E5C0-1F0B-474C-A6D2-52A3629387D5}" name="comp total" dataDxfId="10">
      <calculatedColumnFormula>Tabla1[[#This Row],[Edificabilidad m²]]*125/1000</calculatedColumnFormula>
    </tableColumn>
    <tableColumn id="19" xr3:uid="{9CFCA0AE-C334-4102-BFC3-091BFAD04DD1}" name="comp suministro" dataDxfId="9">
      <calculatedColumnFormula>Tabla1[[#This Row],[comp total]]/Tabla1[[#This Row],[N.º Suministros
  (Vivientas/Naves/locales)]]/1000</calculatedColumnFormula>
    </tableColumn>
    <tableColumn id="4" xr3:uid="{F324B603-3C03-4316-BFAE-1BA26291BC77}" name="Tensión (BT/MT/AT)" dataDxfId="8"/>
    <tableColumn id="11" xr3:uid="{F7DBBDD7-2178-4591-BF20-CAE3455FD570}" name="Potencia  BT Recomendada_x000a_(si Tensión MT)" dataDxfId="7"/>
    <tableColumn id="5" xr3:uid="{C741929D-C418-48E5-A0BD-17EDEBA7ACAF}" name="Superficie m²" dataDxfId="6"/>
    <tableColumn id="6" xr3:uid="{649C197B-4A97-4CE9-AB47-B66440261D70}" name="Edificabilidad m²" dataDxfId="5"/>
    <tableColumn id="7" xr3:uid="{9CAEE907-F6A2-4FE7-8E60-71E9523BD7C8}" name="Tipo de uso" dataDxfId="4"/>
    <tableColumn id="14" xr3:uid="{E35F59AC-8551-49E0-BB33-3475FAD5B260}" name="Potencia Min _x000a_ITC-BT-10/52" dataDxfId="3">
      <calculatedColumnFormula>VLOOKUP(Tabla1[[#This Row],[Tipo de uso]],'Referencia RBT'!#REF!,2,FALSE)</calculatedColumnFormula>
    </tableColumn>
    <tableColumn id="9" xr3:uid="{BD021286-8E5C-4DD8-AF54-42E60CF5DE3F}" name="Indentificador Edificio_x000a_ (si aplica)" dataDxfId="2"/>
    <tableColumn id="10" xr3:uid="{40C7510A-39B6-44F4-9E2A-2F2EB7600CCB}" name="N.º Suministros_x000a_  (Vivientas/Naves/locales)" dataDxfId="1"/>
    <tableColumn id="13" xr3:uid="{F10B0E52-9666-446D-832D-74A4F3BC6B9A}" name="Observaciones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70D7B-A13E-4E8D-9047-749CEE7636D9}">
  <dimension ref="B2:I18"/>
  <sheetViews>
    <sheetView topLeftCell="A3" zoomScaleNormal="100" workbookViewId="0">
      <selection activeCell="C11" sqref="C11:I11"/>
    </sheetView>
  </sheetViews>
  <sheetFormatPr baseColWidth="10" defaultRowHeight="15" x14ac:dyDescent="0.25"/>
  <cols>
    <col min="2" max="2" width="32.7109375" customWidth="1"/>
    <col min="3" max="3" width="59.5703125" customWidth="1"/>
  </cols>
  <sheetData>
    <row r="2" spans="2:9" ht="31.5" customHeight="1" x14ac:dyDescent="0.25">
      <c r="B2" s="179" t="s">
        <v>108</v>
      </c>
      <c r="C2" s="180"/>
      <c r="D2" s="180"/>
      <c r="E2" s="180"/>
      <c r="F2" s="180"/>
      <c r="G2" s="180"/>
      <c r="H2" s="180"/>
      <c r="I2" s="181"/>
    </row>
    <row r="3" spans="2:9" x14ac:dyDescent="0.25">
      <c r="B3" s="182"/>
      <c r="C3" s="182"/>
      <c r="D3" s="182"/>
      <c r="E3" s="182"/>
      <c r="F3" s="182"/>
      <c r="G3" s="182"/>
      <c r="H3" s="182"/>
      <c r="I3" s="182"/>
    </row>
    <row r="6" spans="2:9" ht="117" customHeight="1" x14ac:dyDescent="0.25">
      <c r="B6" s="12" t="s">
        <v>54</v>
      </c>
      <c r="C6" s="178" t="s">
        <v>109</v>
      </c>
      <c r="D6" s="178"/>
      <c r="E6" s="178"/>
      <c r="F6" s="178"/>
      <c r="G6" s="178"/>
      <c r="H6" s="178"/>
      <c r="I6" s="178"/>
    </row>
    <row r="7" spans="2:9" ht="35.25" customHeight="1" x14ac:dyDescent="0.25">
      <c r="B7" s="12" t="s">
        <v>22</v>
      </c>
      <c r="C7" s="178" t="s">
        <v>82</v>
      </c>
      <c r="D7" s="178"/>
      <c r="E7" s="178"/>
      <c r="F7" s="178"/>
      <c r="G7" s="178"/>
      <c r="H7" s="178"/>
      <c r="I7" s="178"/>
    </row>
    <row r="8" spans="2:9" ht="43.5" customHeight="1" x14ac:dyDescent="0.25">
      <c r="B8" s="12" t="s">
        <v>83</v>
      </c>
      <c r="C8" s="178" t="s">
        <v>84</v>
      </c>
      <c r="D8" s="178"/>
      <c r="E8" s="178"/>
      <c r="F8" s="178"/>
      <c r="G8" s="178"/>
      <c r="H8" s="178"/>
      <c r="I8" s="178"/>
    </row>
    <row r="9" spans="2:9" ht="80.099999999999994" customHeight="1" x14ac:dyDescent="0.25">
      <c r="B9" s="12" t="s">
        <v>53</v>
      </c>
      <c r="C9" s="178" t="s">
        <v>103</v>
      </c>
      <c r="D9" s="178"/>
      <c r="E9" s="178"/>
      <c r="F9" s="178"/>
      <c r="G9" s="178"/>
      <c r="H9" s="178"/>
      <c r="I9" s="178"/>
    </row>
    <row r="10" spans="2:9" ht="80.099999999999994" customHeight="1" x14ac:dyDescent="0.25">
      <c r="B10" s="12" t="s">
        <v>27</v>
      </c>
      <c r="C10" s="178" t="s">
        <v>110</v>
      </c>
      <c r="D10" s="178"/>
      <c r="E10" s="178"/>
      <c r="F10" s="178"/>
      <c r="G10" s="178"/>
      <c r="H10" s="178"/>
      <c r="I10" s="178"/>
    </row>
    <row r="11" spans="2:9" ht="80.099999999999994" customHeight="1" x14ac:dyDescent="0.25">
      <c r="B11" s="12" t="s">
        <v>105</v>
      </c>
      <c r="C11" s="178" t="s">
        <v>106</v>
      </c>
      <c r="D11" s="178"/>
      <c r="E11" s="178"/>
      <c r="F11" s="178"/>
      <c r="G11" s="178"/>
      <c r="H11" s="178"/>
      <c r="I11" s="178"/>
    </row>
    <row r="12" spans="2:9" ht="40.5" customHeight="1" x14ac:dyDescent="0.25">
      <c r="B12" s="12" t="s">
        <v>0</v>
      </c>
      <c r="C12" s="178" t="s">
        <v>91</v>
      </c>
      <c r="D12" s="178"/>
      <c r="E12" s="178"/>
      <c r="F12" s="178"/>
      <c r="G12" s="178"/>
      <c r="H12" s="178"/>
      <c r="I12" s="178"/>
    </row>
    <row r="13" spans="2:9" ht="27.75" customHeight="1" x14ac:dyDescent="0.25">
      <c r="B13" s="12" t="s">
        <v>38</v>
      </c>
      <c r="C13" s="178" t="s">
        <v>85</v>
      </c>
      <c r="D13" s="178"/>
      <c r="E13" s="178"/>
      <c r="F13" s="178"/>
      <c r="G13" s="178"/>
      <c r="H13" s="178"/>
      <c r="I13" s="178"/>
    </row>
    <row r="14" spans="2:9" ht="33" customHeight="1" x14ac:dyDescent="0.25">
      <c r="B14" s="12" t="s">
        <v>1</v>
      </c>
      <c r="C14" s="178" t="s">
        <v>107</v>
      </c>
      <c r="D14" s="178"/>
      <c r="E14" s="178"/>
      <c r="F14" s="178"/>
      <c r="G14" s="178"/>
      <c r="H14" s="178"/>
      <c r="I14" s="178"/>
    </row>
    <row r="15" spans="2:9" ht="29.25" customHeight="1" x14ac:dyDescent="0.25">
      <c r="B15" s="12" t="s">
        <v>45</v>
      </c>
      <c r="C15" s="178" t="s">
        <v>92</v>
      </c>
      <c r="D15" s="178"/>
      <c r="E15" s="178"/>
      <c r="F15" s="178"/>
      <c r="G15" s="178"/>
      <c r="H15" s="178"/>
      <c r="I15" s="178"/>
    </row>
    <row r="16" spans="2:9" ht="33.75" customHeight="1" x14ac:dyDescent="0.25">
      <c r="B16" s="12" t="s">
        <v>86</v>
      </c>
      <c r="C16" s="178" t="s">
        <v>87</v>
      </c>
      <c r="D16" s="178"/>
      <c r="E16" s="178"/>
      <c r="F16" s="178"/>
      <c r="G16" s="178"/>
      <c r="H16" s="178"/>
      <c r="I16" s="178"/>
    </row>
    <row r="17" spans="2:9" ht="61.5" customHeight="1" x14ac:dyDescent="0.25">
      <c r="B17" s="12" t="s">
        <v>88</v>
      </c>
      <c r="C17" s="178" t="s">
        <v>89</v>
      </c>
      <c r="D17" s="178"/>
      <c r="E17" s="178"/>
      <c r="F17" s="178"/>
      <c r="G17" s="178"/>
      <c r="H17" s="178"/>
      <c r="I17" s="178"/>
    </row>
    <row r="18" spans="2:9" ht="35.25" customHeight="1" x14ac:dyDescent="0.25">
      <c r="B18" s="12" t="s">
        <v>32</v>
      </c>
      <c r="C18" s="178" t="s">
        <v>90</v>
      </c>
      <c r="D18" s="178"/>
      <c r="E18" s="178"/>
      <c r="F18" s="178"/>
      <c r="G18" s="178"/>
      <c r="H18" s="178"/>
      <c r="I18" s="178"/>
    </row>
  </sheetData>
  <mergeCells count="15">
    <mergeCell ref="C15:I15"/>
    <mergeCell ref="C16:I16"/>
    <mergeCell ref="C17:I17"/>
    <mergeCell ref="C18:I18"/>
    <mergeCell ref="C10:I10"/>
    <mergeCell ref="C11:I11"/>
    <mergeCell ref="C12:I12"/>
    <mergeCell ref="C13:I13"/>
    <mergeCell ref="C14:I14"/>
    <mergeCell ref="C9:I9"/>
    <mergeCell ref="B2:I2"/>
    <mergeCell ref="B3:I3"/>
    <mergeCell ref="C6:I6"/>
    <mergeCell ref="C7:I7"/>
    <mergeCell ref="C8:I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1F322-ED7B-47C2-90BB-1F1AA2CF3A97}">
  <dimension ref="A1:V8"/>
  <sheetViews>
    <sheetView tabSelected="1" zoomScale="110" zoomScaleNormal="110" workbookViewId="0">
      <pane ySplit="1" topLeftCell="A2" activePane="bottomLeft" state="frozen"/>
      <selection pane="bottomLeft" activeCell="M18" sqref="M18"/>
    </sheetView>
  </sheetViews>
  <sheetFormatPr baseColWidth="10" defaultRowHeight="15" x14ac:dyDescent="0.25"/>
  <cols>
    <col min="1" max="1" width="16.7109375" style="177" customWidth="1"/>
    <col min="2" max="2" width="11.85546875" customWidth="1"/>
    <col min="3" max="3" width="9.5703125" customWidth="1"/>
    <col min="4" max="4" width="10.140625" customWidth="1"/>
    <col min="5" max="5" width="12.28515625" customWidth="1"/>
    <col min="6" max="7" width="12.28515625" hidden="1" customWidth="1"/>
    <col min="8" max="8" width="10.42578125" customWidth="1"/>
    <col min="9" max="9" width="12.85546875" customWidth="1"/>
    <col min="10" max="10" width="10.28515625" customWidth="1"/>
    <col min="11" max="11" width="13.5703125" customWidth="1"/>
    <col min="12" max="12" width="17" customWidth="1"/>
    <col min="13" max="13" width="16.28515625" customWidth="1"/>
    <col min="14" max="14" width="13.5703125" customWidth="1"/>
    <col min="15" max="15" width="21.28515625" customWidth="1"/>
    <col min="16" max="16" width="45.28515625" customWidth="1"/>
  </cols>
  <sheetData>
    <row r="1" spans="1:22" ht="49.5" customHeight="1" thickBot="1" x14ac:dyDescent="0.3">
      <c r="A1" s="4" t="s">
        <v>54</v>
      </c>
      <c r="B1" s="4" t="s">
        <v>22</v>
      </c>
      <c r="C1" s="4" t="s">
        <v>51</v>
      </c>
      <c r="D1" s="4" t="s">
        <v>52</v>
      </c>
      <c r="E1" s="4" t="s">
        <v>53</v>
      </c>
      <c r="F1" s="4" t="s">
        <v>66</v>
      </c>
      <c r="G1" s="4" t="s">
        <v>67</v>
      </c>
      <c r="H1" s="4" t="s">
        <v>27</v>
      </c>
      <c r="I1" s="4" t="s">
        <v>105</v>
      </c>
      <c r="J1" s="4" t="s">
        <v>0</v>
      </c>
      <c r="K1" s="4" t="s">
        <v>38</v>
      </c>
      <c r="L1" s="4" t="s">
        <v>1</v>
      </c>
      <c r="M1" s="4" t="s">
        <v>45</v>
      </c>
      <c r="N1" s="4" t="s">
        <v>28</v>
      </c>
      <c r="O1" s="4" t="s">
        <v>62</v>
      </c>
      <c r="P1" s="5" t="s">
        <v>32</v>
      </c>
    </row>
    <row r="2" spans="1:22" s="46" customFormat="1" ht="28.5" customHeight="1" thickBot="1" x14ac:dyDescent="0.3">
      <c r="A2" s="37"/>
      <c r="B2" s="38"/>
      <c r="C2" s="35"/>
      <c r="D2" s="35"/>
      <c r="E2" s="39"/>
      <c r="F2" s="40"/>
      <c r="G2" s="40"/>
      <c r="H2" s="41"/>
      <c r="I2" s="41"/>
      <c r="J2" s="14"/>
      <c r="K2" s="14"/>
      <c r="L2" s="42"/>
      <c r="M2" s="43" t="e">
        <f>VLOOKUP(Tabla13[[#This Row],[Tipo de uso]],'Referencia RBT'!$C$3:$D$13,2,FALSE)</f>
        <v>#N/A</v>
      </c>
      <c r="N2" s="42"/>
      <c r="O2" s="44"/>
      <c r="P2" s="45"/>
    </row>
    <row r="3" spans="1:22" s="46" customFormat="1" ht="15.75" thickBot="1" x14ac:dyDescent="0.3">
      <c r="A3" s="47"/>
      <c r="B3" s="48"/>
      <c r="C3" s="15"/>
      <c r="D3" s="16"/>
      <c r="E3" s="33"/>
      <c r="F3" s="49"/>
      <c r="G3" s="49"/>
      <c r="H3" s="50"/>
      <c r="I3" s="50"/>
      <c r="J3" s="17"/>
      <c r="K3" s="51"/>
      <c r="L3" s="52"/>
      <c r="M3" s="43" t="e">
        <f>VLOOKUP(Tabla13[[#This Row],[Tipo de uso]],'Referencia RBT'!$C$3:$D$13,2,FALSE)</f>
        <v>#N/A</v>
      </c>
      <c r="N3" s="54"/>
      <c r="O3" s="55"/>
      <c r="P3" s="18"/>
      <c r="S3" s="56"/>
      <c r="T3" s="56"/>
      <c r="U3" s="57"/>
      <c r="V3" s="57"/>
    </row>
    <row r="4" spans="1:22" s="46" customFormat="1" ht="15.75" thickBot="1" x14ac:dyDescent="0.3">
      <c r="A4" s="47"/>
      <c r="B4" s="48"/>
      <c r="C4" s="15"/>
      <c r="D4" s="16"/>
      <c r="E4" s="33"/>
      <c r="F4" s="49"/>
      <c r="G4" s="49"/>
      <c r="H4" s="50"/>
      <c r="I4" s="50"/>
      <c r="J4" s="51"/>
      <c r="K4" s="51"/>
      <c r="L4" s="52"/>
      <c r="M4" s="43" t="e">
        <f>VLOOKUP(Tabla13[[#This Row],[Tipo de uso]],'Referencia RBT'!$C$3:$D$13,2,FALSE)</f>
        <v>#N/A</v>
      </c>
      <c r="N4" s="54"/>
      <c r="O4" s="55"/>
      <c r="P4" s="18"/>
      <c r="S4" s="56"/>
      <c r="T4" s="56"/>
      <c r="U4" s="57"/>
      <c r="V4" s="57"/>
    </row>
    <row r="5" spans="1:22" s="46" customFormat="1" ht="15.75" thickBot="1" x14ac:dyDescent="0.3">
      <c r="A5" s="58"/>
      <c r="B5" s="59"/>
      <c r="C5" s="19"/>
      <c r="D5" s="20"/>
      <c r="E5" s="60"/>
      <c r="F5" s="61"/>
      <c r="G5" s="61"/>
      <c r="H5" s="62"/>
      <c r="I5" s="63"/>
      <c r="J5" s="34"/>
      <c r="K5" s="64"/>
      <c r="L5" s="65"/>
      <c r="M5" s="43" t="e">
        <f>VLOOKUP(Tabla13[[#This Row],[Tipo de uso]],'Referencia RBT'!$C$3:$D$13,2,FALSE)</f>
        <v>#N/A</v>
      </c>
      <c r="N5" s="67"/>
      <c r="O5" s="68"/>
      <c r="P5" s="21"/>
      <c r="S5" s="56"/>
      <c r="T5" s="56"/>
      <c r="U5" s="57"/>
      <c r="V5" s="57"/>
    </row>
    <row r="6" spans="1:22" s="46" customFormat="1" ht="15.75" thickBot="1" x14ac:dyDescent="0.3">
      <c r="A6" s="150" t="s">
        <v>25</v>
      </c>
      <c r="B6" s="151"/>
      <c r="C6" s="152"/>
      <c r="D6" s="153"/>
      <c r="E6" s="154"/>
      <c r="F6" s="154">
        <f>Tabla13[[#This Row],[Edificabilidad m²]]*125/1000</f>
        <v>0</v>
      </c>
      <c r="G6" s="154" t="e">
        <f>Tabla13[[#This Row],[comp total]]/Tabla13[[#This Row],[N.º Suministros
  (Vivientas/Naves/locales)]]/1000</f>
        <v>#DIV/0!</v>
      </c>
      <c r="H6" s="155">
        <f>SUMIF(H2:H5,"BT",E2:E5)</f>
        <v>0</v>
      </c>
      <c r="I6" s="156">
        <f>SUM(I2:I5)</f>
        <v>0</v>
      </c>
      <c r="J6" s="157"/>
      <c r="K6" s="151"/>
      <c r="L6" s="151"/>
      <c r="M6" s="151"/>
      <c r="N6" s="151"/>
      <c r="O6" s="151"/>
      <c r="P6" s="158"/>
    </row>
    <row r="7" spans="1:22" s="46" customFormat="1" ht="15.75" thickBot="1" x14ac:dyDescent="0.3">
      <c r="A7" s="159" t="s">
        <v>26</v>
      </c>
      <c r="B7" s="160"/>
      <c r="C7" s="161"/>
      <c r="D7" s="162"/>
      <c r="E7" s="163"/>
      <c r="F7" s="163">
        <f>Tabla13[[#This Row],[Edificabilidad m²]]*125/1000</f>
        <v>0</v>
      </c>
      <c r="G7" s="163" t="e">
        <f>Tabla13[[#This Row],[comp total]]/Tabla13[[#This Row],[N.º Suministros
  (Vivientas/Naves/locales)]]/1000</f>
        <v>#DIV/0!</v>
      </c>
      <c r="H7" s="155">
        <f>SUMIF(H2:H5,"MT",E2:E5)</f>
        <v>0</v>
      </c>
      <c r="I7" s="164"/>
      <c r="J7" s="165"/>
      <c r="K7" s="160"/>
      <c r="L7" s="160"/>
      <c r="M7" s="160"/>
      <c r="N7" s="160"/>
      <c r="O7" s="160"/>
      <c r="P7" s="166"/>
    </row>
    <row r="8" spans="1:22" s="46" customFormat="1" ht="15.75" thickBot="1" x14ac:dyDescent="0.3">
      <c r="A8" s="167" t="s">
        <v>29</v>
      </c>
      <c r="B8" s="168"/>
      <c r="C8" s="169"/>
      <c r="D8" s="170"/>
      <c r="E8" s="171"/>
      <c r="F8" s="171">
        <f>Tabla13[[#This Row],[Edificabilidad m²]]*125/1000</f>
        <v>0</v>
      </c>
      <c r="G8" s="171" t="e">
        <f>Tabla13[[#This Row],[comp total]]/Tabla13[[#This Row],[N.º Suministros
  (Vivientas/Naves/locales)]]/1000</f>
        <v>#DIV/0!</v>
      </c>
      <c r="H8" s="168"/>
      <c r="I8" s="168"/>
      <c r="J8" s="172"/>
      <c r="K8" s="168"/>
      <c r="L8" s="168"/>
      <c r="M8" s="168"/>
      <c r="N8" s="168"/>
      <c r="O8" s="168"/>
      <c r="P8" s="173"/>
    </row>
  </sheetData>
  <pageMargins left="0.7" right="0.7" top="0.75" bottom="0.75" header="0.3" footer="0.3"/>
  <pageSetup paperSize="9" orientation="portrait" r:id="rId1"/>
  <headerFooter>
    <oddFooter>&amp;C&amp;"Calibri"&amp;11&amp;K000000_x000D_&amp;1#&amp;"Calibri"&amp;12&amp;K008000Internal Use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DFC29C6-F279-4470-8768-B55439C3D74C}">
          <x14:formula1>
            <xm:f>'Referencia RBT'!$C$3:$C$13</xm:f>
          </x14:formula1>
          <xm:sqref>L2:L5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N22"/>
  <sheetViews>
    <sheetView workbookViewId="0">
      <selection activeCell="D6" sqref="D6"/>
    </sheetView>
  </sheetViews>
  <sheetFormatPr baseColWidth="10" defaultRowHeight="15" x14ac:dyDescent="0.25"/>
  <cols>
    <col min="2" max="2" width="14.140625" customWidth="1"/>
    <col min="3" max="3" width="19.42578125" customWidth="1"/>
    <col min="4" max="4" width="30.28515625" customWidth="1"/>
    <col min="5" max="5" width="13.7109375" customWidth="1"/>
    <col min="6" max="6" width="9" customWidth="1"/>
    <col min="8" max="8" width="19.5703125" customWidth="1"/>
    <col min="9" max="9" width="27.42578125" customWidth="1"/>
    <col min="10" max="10" width="31.28515625" customWidth="1"/>
    <col min="11" max="11" width="31.5703125" customWidth="1"/>
  </cols>
  <sheetData>
    <row r="1" spans="3:14" ht="15.75" thickBot="1" x14ac:dyDescent="0.3"/>
    <row r="2" spans="3:14" ht="15.75" thickBot="1" x14ac:dyDescent="0.3">
      <c r="C2" s="6" t="s">
        <v>35</v>
      </c>
      <c r="D2" s="6" t="s">
        <v>15</v>
      </c>
      <c r="H2" s="183" t="s">
        <v>19</v>
      </c>
      <c r="I2" s="184"/>
      <c r="J2" s="184"/>
      <c r="K2" s="184"/>
      <c r="L2" s="184"/>
      <c r="M2" s="184"/>
      <c r="N2" s="184"/>
    </row>
    <row r="3" spans="3:14" ht="15.75" thickBot="1" x14ac:dyDescent="0.3">
      <c r="C3" s="2" t="s">
        <v>30</v>
      </c>
      <c r="D3" s="2" t="s">
        <v>40</v>
      </c>
      <c r="H3" s="186" t="s">
        <v>2</v>
      </c>
      <c r="I3" s="10" t="s">
        <v>16</v>
      </c>
      <c r="J3" s="10" t="s">
        <v>3</v>
      </c>
      <c r="K3" s="10" t="s">
        <v>4</v>
      </c>
      <c r="L3" s="10" t="s">
        <v>5</v>
      </c>
      <c r="M3" s="10" t="s">
        <v>6</v>
      </c>
      <c r="N3" s="186" t="s">
        <v>55</v>
      </c>
    </row>
    <row r="4" spans="3:14" ht="15.75" thickBot="1" x14ac:dyDescent="0.3">
      <c r="C4" s="2" t="s">
        <v>3</v>
      </c>
      <c r="D4" s="2" t="s">
        <v>41</v>
      </c>
      <c r="H4" s="187"/>
      <c r="I4" s="11"/>
      <c r="J4" s="11"/>
      <c r="K4" s="11"/>
      <c r="L4" s="11"/>
      <c r="M4" s="11"/>
      <c r="N4" s="187"/>
    </row>
    <row r="5" spans="3:14" ht="15.75" thickBot="1" x14ac:dyDescent="0.3">
      <c r="C5" s="2" t="s">
        <v>4</v>
      </c>
      <c r="D5" s="2" t="s">
        <v>42</v>
      </c>
      <c r="H5" s="2" t="s">
        <v>7</v>
      </c>
      <c r="I5" s="2" t="s">
        <v>39</v>
      </c>
      <c r="J5" s="2" t="s">
        <v>8</v>
      </c>
      <c r="K5" s="2" t="s">
        <v>9</v>
      </c>
      <c r="L5" s="2" t="s">
        <v>10</v>
      </c>
      <c r="M5" s="2" t="s">
        <v>11</v>
      </c>
      <c r="N5" s="2" t="s">
        <v>11</v>
      </c>
    </row>
    <row r="6" spans="3:14" ht="15.75" thickBot="1" x14ac:dyDescent="0.3">
      <c r="C6" s="2" t="s">
        <v>5</v>
      </c>
      <c r="D6" s="2" t="s">
        <v>41</v>
      </c>
      <c r="H6" s="2" t="s">
        <v>7</v>
      </c>
      <c r="I6" s="2" t="s">
        <v>39</v>
      </c>
      <c r="J6" s="2" t="s">
        <v>8</v>
      </c>
      <c r="K6" s="2" t="s">
        <v>9</v>
      </c>
      <c r="L6" s="2" t="s">
        <v>10</v>
      </c>
      <c r="M6" s="2" t="s">
        <v>11</v>
      </c>
      <c r="N6" s="2" t="s">
        <v>11</v>
      </c>
    </row>
    <row r="7" spans="3:14" ht="15.75" thickBot="1" x14ac:dyDescent="0.3">
      <c r="C7" s="2" t="s">
        <v>34</v>
      </c>
      <c r="D7" s="2" t="s">
        <v>43</v>
      </c>
      <c r="H7" s="2" t="s">
        <v>7</v>
      </c>
      <c r="I7" s="2" t="s">
        <v>39</v>
      </c>
      <c r="J7" s="2" t="s">
        <v>8</v>
      </c>
      <c r="K7" s="2" t="s">
        <v>9</v>
      </c>
      <c r="L7" s="2" t="s">
        <v>10</v>
      </c>
      <c r="M7" s="2" t="s">
        <v>11</v>
      </c>
      <c r="N7" s="2" t="s">
        <v>11</v>
      </c>
    </row>
    <row r="8" spans="3:14" ht="15.75" thickBot="1" x14ac:dyDescent="0.3">
      <c r="C8" s="2" t="s">
        <v>6</v>
      </c>
      <c r="D8" s="2" t="s">
        <v>43</v>
      </c>
      <c r="H8" s="2" t="s">
        <v>7</v>
      </c>
      <c r="I8" s="2" t="s">
        <v>39</v>
      </c>
      <c r="J8" s="2" t="s">
        <v>8</v>
      </c>
      <c r="K8" s="2" t="s">
        <v>9</v>
      </c>
      <c r="L8" s="2" t="s">
        <v>10</v>
      </c>
      <c r="M8" s="2" t="s">
        <v>11</v>
      </c>
      <c r="N8" s="2" t="s">
        <v>11</v>
      </c>
    </row>
    <row r="9" spans="3:14" ht="26.25" thickBot="1" x14ac:dyDescent="0.3">
      <c r="C9" s="7" t="s">
        <v>49</v>
      </c>
      <c r="D9" s="2" t="s">
        <v>48</v>
      </c>
      <c r="I9" s="3" t="s">
        <v>18</v>
      </c>
    </row>
    <row r="10" spans="3:14" ht="26.25" thickBot="1" x14ac:dyDescent="0.3">
      <c r="C10" s="7" t="s">
        <v>50</v>
      </c>
      <c r="D10" s="2" t="s">
        <v>47</v>
      </c>
    </row>
    <row r="11" spans="3:14" ht="15.75" thickBot="1" x14ac:dyDescent="0.3">
      <c r="C11" s="2" t="s">
        <v>93</v>
      </c>
      <c r="D11" s="2" t="s">
        <v>94</v>
      </c>
    </row>
    <row r="12" spans="3:14" ht="16.5" thickBot="1" x14ac:dyDescent="0.3">
      <c r="C12" s="2" t="s">
        <v>44</v>
      </c>
      <c r="D12" s="2" t="s">
        <v>46</v>
      </c>
      <c r="E12" s="3"/>
    </row>
    <row r="13" spans="3:14" ht="15.75" thickBot="1" x14ac:dyDescent="0.3"/>
    <row r="14" spans="3:14" ht="15.75" thickBot="1" x14ac:dyDescent="0.3">
      <c r="H14" s="183" t="s">
        <v>21</v>
      </c>
      <c r="I14" s="184"/>
      <c r="J14" s="184"/>
      <c r="K14" s="184"/>
      <c r="L14" s="184"/>
      <c r="M14" s="185"/>
    </row>
    <row r="15" spans="3:14" ht="15.75" thickBot="1" x14ac:dyDescent="0.3">
      <c r="H15" s="8" t="s">
        <v>20</v>
      </c>
      <c r="I15" s="8" t="s">
        <v>12</v>
      </c>
      <c r="J15" s="8" t="s">
        <v>13</v>
      </c>
      <c r="K15" s="9" t="s">
        <v>36</v>
      </c>
    </row>
    <row r="16" spans="3:14" ht="16.5" thickTop="1" thickBot="1" x14ac:dyDescent="0.3">
      <c r="H16" s="2" t="s">
        <v>15</v>
      </c>
      <c r="I16" s="2" t="s">
        <v>17</v>
      </c>
      <c r="J16" s="2" t="s">
        <v>24</v>
      </c>
      <c r="K16" s="2" t="s">
        <v>37</v>
      </c>
    </row>
    <row r="17" spans="8:11" ht="15.75" thickBot="1" x14ac:dyDescent="0.3">
      <c r="H17" s="1" t="s">
        <v>3</v>
      </c>
      <c r="I17" s="1" t="s">
        <v>14</v>
      </c>
      <c r="J17" s="2" t="s">
        <v>24</v>
      </c>
      <c r="K17" s="2" t="s">
        <v>37</v>
      </c>
    </row>
    <row r="18" spans="8:11" ht="15.75" thickBot="1" x14ac:dyDescent="0.3">
      <c r="H18" s="2" t="s">
        <v>4</v>
      </c>
      <c r="I18" s="2" t="s">
        <v>14</v>
      </c>
      <c r="J18" s="2" t="s">
        <v>24</v>
      </c>
      <c r="K18" s="2" t="s">
        <v>37</v>
      </c>
    </row>
    <row r="20" spans="8:11" ht="15.75" x14ac:dyDescent="0.25">
      <c r="I20" s="3" t="s">
        <v>23</v>
      </c>
    </row>
    <row r="22" spans="8:11" ht="25.5" customHeight="1" x14ac:dyDescent="0.25"/>
  </sheetData>
  <mergeCells count="4">
    <mergeCell ref="H2:N2"/>
    <mergeCell ref="H14:M14"/>
    <mergeCell ref="H3:H4"/>
    <mergeCell ref="N3:N4"/>
  </mergeCells>
  <pageMargins left="0.7" right="0.7" top="0.75" bottom="0.75" header="0.3" footer="0.3"/>
  <pageSetup paperSize="9" orientation="portrait" r:id="rId1"/>
  <headerFooter>
    <oddFooter>&amp;C&amp;1#&amp;"Calibri"&amp;12&amp;K008000Internal Use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9739B-E220-4CD3-8146-54B180CBF37B}">
  <dimension ref="A1:V42"/>
  <sheetViews>
    <sheetView zoomScale="110" zoomScaleNormal="110" workbookViewId="0">
      <pane ySplit="1" topLeftCell="A2" activePane="bottomLeft" state="frozen"/>
      <selection pane="bottomLeft" activeCell="M3" sqref="M3"/>
    </sheetView>
  </sheetViews>
  <sheetFormatPr baseColWidth="10" defaultRowHeight="15" x14ac:dyDescent="0.25"/>
  <cols>
    <col min="1" max="1" width="16.7109375" style="13" customWidth="1"/>
    <col min="2" max="2" width="11.85546875" customWidth="1"/>
    <col min="3" max="3" width="9.5703125" customWidth="1"/>
    <col min="4" max="4" width="10.140625" customWidth="1"/>
    <col min="5" max="5" width="12.28515625" customWidth="1"/>
    <col min="6" max="7" width="12.28515625" hidden="1" customWidth="1"/>
    <col min="8" max="8" width="10.42578125" customWidth="1"/>
    <col min="9" max="9" width="12.85546875" customWidth="1"/>
    <col min="10" max="10" width="10.28515625" customWidth="1"/>
    <col min="11" max="11" width="13.5703125" customWidth="1"/>
    <col min="12" max="12" width="17" customWidth="1"/>
    <col min="13" max="13" width="16.28515625" customWidth="1"/>
    <col min="14" max="14" width="13.5703125" customWidth="1"/>
    <col min="15" max="15" width="21.28515625" customWidth="1"/>
    <col min="16" max="16" width="45.28515625" customWidth="1"/>
  </cols>
  <sheetData>
    <row r="1" spans="1:22" ht="49.5" customHeight="1" thickBot="1" x14ac:dyDescent="0.3">
      <c r="A1" s="4" t="s">
        <v>54</v>
      </c>
      <c r="B1" s="4" t="s">
        <v>22</v>
      </c>
      <c r="C1" s="4" t="s">
        <v>51</v>
      </c>
      <c r="D1" s="4" t="s">
        <v>52</v>
      </c>
      <c r="E1" s="4" t="s">
        <v>53</v>
      </c>
      <c r="F1" s="4" t="s">
        <v>66</v>
      </c>
      <c r="G1" s="4" t="s">
        <v>67</v>
      </c>
      <c r="H1" s="4" t="s">
        <v>27</v>
      </c>
      <c r="I1" s="4" t="s">
        <v>105</v>
      </c>
      <c r="J1" s="4" t="s">
        <v>0</v>
      </c>
      <c r="K1" s="4" t="s">
        <v>38</v>
      </c>
      <c r="L1" s="4" t="s">
        <v>1</v>
      </c>
      <c r="M1" s="4" t="s">
        <v>45</v>
      </c>
      <c r="N1" s="4" t="s">
        <v>28</v>
      </c>
      <c r="O1" s="4" t="s">
        <v>62</v>
      </c>
      <c r="P1" s="5" t="s">
        <v>32</v>
      </c>
    </row>
    <row r="2" spans="1:22" s="46" customFormat="1" ht="28.5" customHeight="1" x14ac:dyDescent="0.25">
      <c r="A2" s="37" t="s">
        <v>95</v>
      </c>
      <c r="B2" s="38">
        <v>46387</v>
      </c>
      <c r="C2" s="35">
        <v>417055</v>
      </c>
      <c r="D2" s="35">
        <v>4425819</v>
      </c>
      <c r="E2" s="39">
        <v>2250</v>
      </c>
      <c r="F2" s="40">
        <f>20000*125/1000</f>
        <v>2500</v>
      </c>
      <c r="G2" s="40">
        <f>Tabla1[[#This Row],[comp total]]/Tabla1[[#This Row],[N.º Suministros
  (Vivientas/Naves/locales)]]/1000</f>
        <v>0.16666666666666666</v>
      </c>
      <c r="H2" s="41" t="s">
        <v>31</v>
      </c>
      <c r="I2" s="41"/>
      <c r="J2" s="14">
        <v>30000</v>
      </c>
      <c r="K2" s="14">
        <v>18000</v>
      </c>
      <c r="L2" s="42" t="s">
        <v>4</v>
      </c>
      <c r="M2" s="43" t="str">
        <f>VLOOKUP(Tabla1[[#This Row],[Tipo de uso]],'Referencia RBT'!$C$3:$D$13,2,FALSE)</f>
        <v>125 W/m2</v>
      </c>
      <c r="N2" s="42"/>
      <c r="O2" s="44">
        <v>15</v>
      </c>
      <c r="P2" s="45" t="s">
        <v>77</v>
      </c>
    </row>
    <row r="3" spans="1:22" s="46" customFormat="1" x14ac:dyDescent="0.25">
      <c r="A3" s="47" t="s">
        <v>95</v>
      </c>
      <c r="B3" s="48">
        <v>46387</v>
      </c>
      <c r="C3" s="15">
        <v>417055</v>
      </c>
      <c r="D3" s="16">
        <v>4425819</v>
      </c>
      <c r="E3" s="33">
        <v>60</v>
      </c>
      <c r="F3" s="49">
        <f>Tabla1[[#This Row],[Edificabilidad m²]]*125/1000</f>
        <v>0</v>
      </c>
      <c r="G3" s="49" t="e">
        <f>Tabla1[[#This Row],[comp total]]/Tabla1[[#This Row],[N.º Suministros
  (Vivientas/Naves/locales)]]/1000</f>
        <v>#DIV/0!</v>
      </c>
      <c r="H3" s="50" t="s">
        <v>31</v>
      </c>
      <c r="I3" s="50"/>
      <c r="J3" s="17">
        <v>30000</v>
      </c>
      <c r="K3" s="51"/>
      <c r="L3" s="52" t="s">
        <v>6</v>
      </c>
      <c r="M3" s="53" t="str">
        <f>VLOOKUP(Tabla1[[#This Row],[Tipo de uso]],'Referencia RBT'!$C$3:$D$13,2,FALSE)</f>
        <v>2 W/m2</v>
      </c>
      <c r="N3" s="54"/>
      <c r="O3" s="55"/>
      <c r="P3" s="18" t="s">
        <v>65</v>
      </c>
      <c r="S3" s="56"/>
      <c r="T3" s="56"/>
      <c r="U3" s="57"/>
      <c r="V3" s="57"/>
    </row>
    <row r="4" spans="1:22" s="46" customFormat="1" ht="24" x14ac:dyDescent="0.25">
      <c r="A4" s="47" t="s">
        <v>95</v>
      </c>
      <c r="B4" s="48">
        <v>46387</v>
      </c>
      <c r="C4" s="15">
        <v>417055</v>
      </c>
      <c r="D4" s="16">
        <v>4425819</v>
      </c>
      <c r="E4" s="33">
        <v>300</v>
      </c>
      <c r="F4" s="49">
        <f>Tabla1[[#This Row],[Edificabilidad m²]]*125/1000</f>
        <v>0</v>
      </c>
      <c r="G4" s="49" t="e">
        <f>Tabla1[[#This Row],[comp total]]/Tabla1[[#This Row],[N.º Suministros
  (Vivientas/Naves/locales)]]/1000</f>
        <v>#DIV/0!</v>
      </c>
      <c r="H4" s="50" t="s">
        <v>33</v>
      </c>
      <c r="I4" s="50"/>
      <c r="J4" s="51"/>
      <c r="K4" s="51"/>
      <c r="L4" s="52" t="s">
        <v>50</v>
      </c>
      <c r="M4" s="53" t="str">
        <f>VLOOKUP(Tabla1[[#This Row],[Tipo de uso]],'Referencia RBT'!$C$3:$D$13,2,FALSE)</f>
        <v>3,68 kW/40plazas</v>
      </c>
      <c r="N4" s="54"/>
      <c r="O4" s="55"/>
      <c r="P4" s="18" t="s">
        <v>80</v>
      </c>
      <c r="S4" s="56"/>
      <c r="T4" s="56"/>
      <c r="U4" s="57"/>
      <c r="V4" s="57"/>
    </row>
    <row r="5" spans="1:22" s="46" customFormat="1" ht="15.75" thickBot="1" x14ac:dyDescent="0.3">
      <c r="A5" s="58" t="s">
        <v>95</v>
      </c>
      <c r="B5" s="59">
        <v>46387</v>
      </c>
      <c r="C5" s="19">
        <v>417055</v>
      </c>
      <c r="D5" s="20">
        <v>4425819</v>
      </c>
      <c r="E5" s="60">
        <v>200</v>
      </c>
      <c r="F5" s="61">
        <f>Tabla1[[#This Row],[Edificabilidad m²]]*125/1000</f>
        <v>0</v>
      </c>
      <c r="G5" s="61" t="e">
        <f>Tabla1[[#This Row],[comp total]]/Tabla1[[#This Row],[N.º Suministros
  (Vivientas/Naves/locales)]]/1000</f>
        <v>#DIV/0!</v>
      </c>
      <c r="H5" s="62" t="s">
        <v>33</v>
      </c>
      <c r="I5" s="63">
        <v>100</v>
      </c>
      <c r="J5" s="34">
        <v>2000</v>
      </c>
      <c r="K5" s="64"/>
      <c r="L5" s="65" t="s">
        <v>5</v>
      </c>
      <c r="M5" s="66" t="str">
        <f>VLOOKUP(Tabla1[[#This Row],[Tipo de uso]],'Referencia RBT'!$C$3:$D$13,2,FALSE)</f>
        <v>100 W/m2</v>
      </c>
      <c r="N5" s="67"/>
      <c r="O5" s="68"/>
      <c r="P5" s="21"/>
      <c r="S5" s="56"/>
      <c r="T5" s="56"/>
      <c r="U5" s="57"/>
      <c r="V5" s="57"/>
    </row>
    <row r="6" spans="1:22" s="76" customFormat="1" ht="15.75" thickBot="1" x14ac:dyDescent="0.3">
      <c r="A6" s="69"/>
      <c r="B6" s="70"/>
      <c r="C6" s="22"/>
      <c r="D6" s="22"/>
      <c r="E6" s="71"/>
      <c r="F6" s="72">
        <f>Tabla1[[#This Row],[Edificabilidad m²]]*125/1000</f>
        <v>0</v>
      </c>
      <c r="G6" s="72"/>
      <c r="H6" s="73"/>
      <c r="I6" s="73"/>
      <c r="J6" s="74"/>
      <c r="K6" s="74"/>
      <c r="L6" s="72"/>
      <c r="M6" s="75"/>
      <c r="N6" s="72"/>
      <c r="O6" s="69"/>
      <c r="P6" s="72"/>
    </row>
    <row r="7" spans="1:22" s="46" customFormat="1" ht="24" x14ac:dyDescent="0.25">
      <c r="A7" s="37" t="s">
        <v>96</v>
      </c>
      <c r="B7" s="38">
        <v>46752</v>
      </c>
      <c r="C7" s="35">
        <v>416940</v>
      </c>
      <c r="D7" s="35">
        <v>4425608</v>
      </c>
      <c r="E7" s="77">
        <v>4500</v>
      </c>
      <c r="F7" s="42"/>
      <c r="G7" s="42">
        <f>Tabla1[[#This Row],[comp total]]/Tabla1[[#This Row],[N.º Suministros
  (Vivientas/Naves/locales)]]/1000</f>
        <v>0</v>
      </c>
      <c r="H7" s="41" t="s">
        <v>33</v>
      </c>
      <c r="I7" s="41">
        <v>600</v>
      </c>
      <c r="J7" s="14">
        <v>44000</v>
      </c>
      <c r="K7" s="14">
        <v>36000</v>
      </c>
      <c r="L7" s="42" t="s">
        <v>4</v>
      </c>
      <c r="M7" s="43" t="str">
        <f>VLOOKUP(Tabla1[[#This Row],[Tipo de uso]],'Referencia RBT'!$C$3:$D$13,2,FALSE)</f>
        <v>125 W/m2</v>
      </c>
      <c r="N7" s="42"/>
      <c r="O7" s="44">
        <v>6</v>
      </c>
      <c r="P7" s="45" t="s">
        <v>81</v>
      </c>
      <c r="S7" s="56"/>
      <c r="T7" s="56"/>
      <c r="U7" s="57"/>
      <c r="V7" s="57"/>
    </row>
    <row r="8" spans="1:22" s="46" customFormat="1" x14ac:dyDescent="0.25">
      <c r="A8" s="47" t="s">
        <v>96</v>
      </c>
      <c r="B8" s="48">
        <v>46752</v>
      </c>
      <c r="C8" s="15">
        <v>416940</v>
      </c>
      <c r="D8" s="15">
        <v>4425608</v>
      </c>
      <c r="E8" s="33">
        <v>88</v>
      </c>
      <c r="F8" s="49">
        <f>Tabla1[[#This Row],[Edificabilidad m²]]*125/1000</f>
        <v>0</v>
      </c>
      <c r="G8" s="49" t="e">
        <f>Tabla1[[#This Row],[comp total]]/Tabla1[[#This Row],[N.º Suministros
  (Vivientas/Naves/locales)]]/1000</f>
        <v>#DIV/0!</v>
      </c>
      <c r="H8" s="50" t="s">
        <v>31</v>
      </c>
      <c r="I8" s="50"/>
      <c r="J8" s="17">
        <v>44000</v>
      </c>
      <c r="K8" s="17"/>
      <c r="L8" s="52" t="s">
        <v>6</v>
      </c>
      <c r="M8" s="53" t="str">
        <f>VLOOKUP(Tabla1[[#This Row],[Tipo de uso]],'Referencia RBT'!$C$3:$D$13,2,FALSE)</f>
        <v>2 W/m2</v>
      </c>
      <c r="N8" s="54"/>
      <c r="O8" s="55"/>
      <c r="P8" s="18" t="s">
        <v>65</v>
      </c>
      <c r="S8" s="56"/>
      <c r="T8" s="56"/>
      <c r="U8" s="57"/>
      <c r="V8" s="57"/>
    </row>
    <row r="9" spans="1:22" s="46" customFormat="1" ht="24.75" thickBot="1" x14ac:dyDescent="0.3">
      <c r="A9" s="58" t="s">
        <v>96</v>
      </c>
      <c r="B9" s="59">
        <v>46752</v>
      </c>
      <c r="C9" s="19">
        <v>416940</v>
      </c>
      <c r="D9" s="19">
        <v>4425608</v>
      </c>
      <c r="E9" s="60">
        <v>300</v>
      </c>
      <c r="F9" s="61">
        <f>Tabla1[[#This Row],[Edificabilidad m²]]*125/1000</f>
        <v>0</v>
      </c>
      <c r="G9" s="61" t="e">
        <f>Tabla1[[#This Row],[comp total]]/Tabla1[[#This Row],[N.º Suministros
  (Vivientas/Naves/locales)]]/1000</f>
        <v>#DIV/0!</v>
      </c>
      <c r="H9" s="62" t="s">
        <v>33</v>
      </c>
      <c r="I9" s="62"/>
      <c r="J9" s="34"/>
      <c r="K9" s="34"/>
      <c r="L9" s="65" t="s">
        <v>50</v>
      </c>
      <c r="M9" s="66" t="str">
        <f>VLOOKUP(Tabla1[[#This Row],[Tipo de uso]],'Referencia RBT'!$C$3:$D$13,2,FALSE)</f>
        <v>3,68 kW/40plazas</v>
      </c>
      <c r="N9" s="67"/>
      <c r="O9" s="68"/>
      <c r="P9" s="21" t="s">
        <v>80</v>
      </c>
      <c r="S9" s="56"/>
      <c r="T9" s="56"/>
      <c r="U9" s="57"/>
      <c r="V9" s="57"/>
    </row>
    <row r="10" spans="1:22" s="76" customFormat="1" ht="15.75" thickBot="1" x14ac:dyDescent="0.3">
      <c r="A10" s="69"/>
      <c r="B10" s="70"/>
      <c r="C10" s="22"/>
      <c r="D10" s="22"/>
      <c r="E10" s="71"/>
      <c r="F10" s="72">
        <f>Tabla1[[#This Row],[Edificabilidad m²]]*125/1000</f>
        <v>0</v>
      </c>
      <c r="G10" s="72"/>
      <c r="H10" s="73"/>
      <c r="I10" s="73"/>
      <c r="J10" s="78"/>
      <c r="K10" s="78"/>
      <c r="L10" s="72"/>
      <c r="M10" s="75"/>
      <c r="N10" s="72"/>
      <c r="O10" s="69"/>
      <c r="P10" s="72"/>
    </row>
    <row r="11" spans="1:22" s="46" customFormat="1" x14ac:dyDescent="0.25">
      <c r="A11" s="37" t="s">
        <v>97</v>
      </c>
      <c r="B11" s="38">
        <v>47118</v>
      </c>
      <c r="C11" s="35">
        <v>416768</v>
      </c>
      <c r="D11" s="35">
        <v>4425324</v>
      </c>
      <c r="E11" s="77">
        <v>3750</v>
      </c>
      <c r="F11" s="42"/>
      <c r="G11" s="42">
        <f>Tabla1[[#This Row],[comp total]]/Tabla1[[#This Row],[N.º Suministros
  (Vivientas/Naves/locales)]]/1000</f>
        <v>0</v>
      </c>
      <c r="H11" s="41" t="s">
        <v>33</v>
      </c>
      <c r="I11" s="41">
        <v>100</v>
      </c>
      <c r="J11" s="14">
        <v>36000</v>
      </c>
      <c r="K11" s="14">
        <v>30000</v>
      </c>
      <c r="L11" s="42" t="s">
        <v>4</v>
      </c>
      <c r="M11" s="43" t="str">
        <f>VLOOKUP(Tabla1[[#This Row],[Tipo de uso]],'Referencia RBT'!$C$3:$D$13,2,FALSE)</f>
        <v>125 W/m2</v>
      </c>
      <c r="N11" s="42"/>
      <c r="O11" s="44">
        <v>1</v>
      </c>
      <c r="P11" s="45" t="s">
        <v>63</v>
      </c>
      <c r="S11" s="56"/>
      <c r="T11" s="56"/>
      <c r="U11" s="57"/>
      <c r="V11" s="57"/>
    </row>
    <row r="12" spans="1:22" s="46" customFormat="1" x14ac:dyDescent="0.25">
      <c r="A12" s="47" t="s">
        <v>97</v>
      </c>
      <c r="B12" s="48">
        <v>47118</v>
      </c>
      <c r="C12" s="15">
        <v>416768</v>
      </c>
      <c r="D12" s="16">
        <v>4425324</v>
      </c>
      <c r="E12" s="33">
        <v>72</v>
      </c>
      <c r="F12" s="49">
        <f>Tabla1[[#This Row],[Edificabilidad m²]]*125/1000</f>
        <v>0</v>
      </c>
      <c r="G12" s="49" t="e">
        <f>Tabla1[[#This Row],[comp total]]/Tabla1[[#This Row],[N.º Suministros
  (Vivientas/Naves/locales)]]/1000</f>
        <v>#DIV/0!</v>
      </c>
      <c r="H12" s="50" t="s">
        <v>31</v>
      </c>
      <c r="I12" s="50"/>
      <c r="J12" s="17">
        <v>36000</v>
      </c>
      <c r="K12" s="17"/>
      <c r="L12" s="52" t="s">
        <v>6</v>
      </c>
      <c r="M12" s="53" t="str">
        <f>VLOOKUP(Tabla1[[#This Row],[Tipo de uso]],'Referencia RBT'!$C$3:$D$13,2,FALSE)</f>
        <v>2 W/m2</v>
      </c>
      <c r="N12" s="54"/>
      <c r="O12" s="55"/>
      <c r="P12" s="18" t="s">
        <v>65</v>
      </c>
      <c r="S12" s="56"/>
      <c r="T12" s="56"/>
      <c r="U12" s="57"/>
      <c r="V12" s="57"/>
    </row>
    <row r="13" spans="1:22" s="46" customFormat="1" ht="23.25" thickBot="1" x14ac:dyDescent="0.3">
      <c r="A13" s="58" t="s">
        <v>97</v>
      </c>
      <c r="B13" s="59">
        <v>47118</v>
      </c>
      <c r="C13" s="19">
        <v>417055</v>
      </c>
      <c r="D13" s="20">
        <v>4425819</v>
      </c>
      <c r="E13" s="60">
        <v>300</v>
      </c>
      <c r="F13" s="61">
        <f>Tabla1[[#This Row],[Edificabilidad m²]]*125/1000</f>
        <v>0</v>
      </c>
      <c r="G13" s="61" t="e">
        <f>Tabla1[[#This Row],[comp total]]/Tabla1[[#This Row],[N.º Suministros
  (Vivientas/Naves/locales)]]/1000</f>
        <v>#DIV/0!</v>
      </c>
      <c r="H13" s="62" t="s">
        <v>33</v>
      </c>
      <c r="I13" s="62"/>
      <c r="J13" s="34"/>
      <c r="K13" s="34"/>
      <c r="L13" s="65" t="s">
        <v>50</v>
      </c>
      <c r="M13" s="66" t="str">
        <f>VLOOKUP(Tabla1[[#This Row],[Tipo de uso]],'Referencia RBT'!$C$3:$D$13,2,FALSE)</f>
        <v>3,68 kW/40plazas</v>
      </c>
      <c r="N13" s="67"/>
      <c r="O13" s="68"/>
      <c r="P13" s="21" t="s">
        <v>78</v>
      </c>
      <c r="S13" s="56"/>
      <c r="T13" s="56"/>
      <c r="U13" s="57"/>
      <c r="V13" s="57"/>
    </row>
    <row r="14" spans="1:22" s="46" customFormat="1" ht="15.75" thickBot="1" x14ac:dyDescent="0.3">
      <c r="A14" s="69"/>
      <c r="B14" s="70"/>
      <c r="C14" s="22"/>
      <c r="D14" s="23"/>
      <c r="E14" s="71"/>
      <c r="F14" s="79">
        <f>Tabla1[[#This Row],[Edificabilidad m²]]*125/1000</f>
        <v>0</v>
      </c>
      <c r="G14" s="79" t="e">
        <f>Tabla1[[#This Row],[comp total]]/Tabla1[[#This Row],[N.º Suministros
  (Vivientas/Naves/locales)]]/1000</f>
        <v>#DIV/0!</v>
      </c>
      <c r="H14" s="73"/>
      <c r="I14" s="73"/>
      <c r="J14" s="78"/>
      <c r="K14" s="78"/>
      <c r="L14" s="72"/>
      <c r="M14" s="75"/>
      <c r="N14" s="72"/>
      <c r="O14" s="69"/>
      <c r="P14" s="80"/>
      <c r="S14" s="56"/>
      <c r="T14" s="56"/>
      <c r="U14" s="57"/>
      <c r="V14" s="57"/>
    </row>
    <row r="15" spans="1:22" s="46" customFormat="1" x14ac:dyDescent="0.25">
      <c r="A15" s="81" t="s">
        <v>74</v>
      </c>
      <c r="B15" s="82">
        <v>46387</v>
      </c>
      <c r="C15" s="24">
        <v>416970</v>
      </c>
      <c r="D15" s="25">
        <v>4425191</v>
      </c>
      <c r="E15" s="83">
        <v>736</v>
      </c>
      <c r="F15" s="84">
        <f>9.2*80</f>
        <v>736</v>
      </c>
      <c r="G15" s="84">
        <f>Tabla1[[#This Row],[comp total]]/Tabla1[[#This Row],[N.º Suministros
  (Vivientas/Naves/locales)]]/1000</f>
        <v>9.1999999999999998E-3</v>
      </c>
      <c r="H15" s="85" t="s">
        <v>31</v>
      </c>
      <c r="I15" s="85"/>
      <c r="J15" s="86">
        <v>52000</v>
      </c>
      <c r="K15" s="86"/>
      <c r="L15" s="87" t="s">
        <v>30</v>
      </c>
      <c r="M15" s="88" t="str">
        <f>VLOOKUP(Tabla1[[#This Row],[Tipo de uso]],'Referencia RBT'!$C$3:$D$13,2,FALSE)</f>
        <v>9200 W/vivienda</v>
      </c>
      <c r="N15" s="89" t="s">
        <v>74</v>
      </c>
      <c r="O15" s="90">
        <v>80</v>
      </c>
      <c r="P15" s="91" t="s">
        <v>64</v>
      </c>
      <c r="S15" s="56"/>
      <c r="T15" s="56"/>
      <c r="U15" s="57"/>
      <c r="V15" s="57"/>
    </row>
    <row r="16" spans="1:22" s="46" customFormat="1" x14ac:dyDescent="0.25">
      <c r="A16" s="92" t="s">
        <v>74</v>
      </c>
      <c r="B16" s="93">
        <v>46387</v>
      </c>
      <c r="C16" s="26">
        <v>416970</v>
      </c>
      <c r="D16" s="27">
        <v>4425191</v>
      </c>
      <c r="E16" s="94">
        <v>368</v>
      </c>
      <c r="F16" s="95">
        <f>9.2*40</f>
        <v>368</v>
      </c>
      <c r="G16" s="95">
        <f>Tabla1[[#This Row],[comp total]]/Tabla1[[#This Row],[N.º Suministros
  (Vivientas/Naves/locales)]]/1000</f>
        <v>9.1999999999999998E-3</v>
      </c>
      <c r="H16" s="96" t="s">
        <v>31</v>
      </c>
      <c r="I16" s="96"/>
      <c r="J16" s="97">
        <v>13000</v>
      </c>
      <c r="K16" s="97"/>
      <c r="L16" s="98" t="s">
        <v>30</v>
      </c>
      <c r="M16" s="99" t="str">
        <f>VLOOKUP(Tabla1[[#This Row],[Tipo de uso]],'Referencia RBT'!$C$3:$D$13,2,FALSE)</f>
        <v>9200 W/vivienda</v>
      </c>
      <c r="N16" s="100" t="s">
        <v>71</v>
      </c>
      <c r="O16" s="101">
        <v>40</v>
      </c>
      <c r="P16" s="102" t="s">
        <v>68</v>
      </c>
      <c r="S16" s="56"/>
      <c r="T16" s="56"/>
      <c r="U16" s="57"/>
      <c r="V16" s="57"/>
    </row>
    <row r="17" spans="1:22" s="46" customFormat="1" ht="22.5" x14ac:dyDescent="0.25">
      <c r="A17" s="47" t="s">
        <v>74</v>
      </c>
      <c r="B17" s="48">
        <v>46387</v>
      </c>
      <c r="C17" s="15">
        <v>416970</v>
      </c>
      <c r="D17" s="16">
        <v>4425191</v>
      </c>
      <c r="E17" s="33">
        <v>95</v>
      </c>
      <c r="F17" s="49">
        <f>Tabla1[[#This Row],[Edificabilidad m²]]*125/1000</f>
        <v>100</v>
      </c>
      <c r="G17" s="49" t="e">
        <f>Tabla1[[#This Row],[comp total]]/Tabla1[[#This Row],[N.º Suministros
  (Vivientas/Naves/locales)]]/1000</f>
        <v>#DIV/0!</v>
      </c>
      <c r="H17" s="50" t="s">
        <v>31</v>
      </c>
      <c r="I17" s="50"/>
      <c r="J17" s="17">
        <v>13000</v>
      </c>
      <c r="K17" s="17">
        <v>800</v>
      </c>
      <c r="L17" s="52" t="s">
        <v>93</v>
      </c>
      <c r="M17" s="53" t="str">
        <f>VLOOKUP(Tabla1[[#This Row],[Tipo de uso]],'Referencia RBT'!$C$3:$D$13,2,FALSE)</f>
        <v>Garajes: 10-20 W/m2*</v>
      </c>
      <c r="N17" s="103" t="s">
        <v>71</v>
      </c>
      <c r="O17" s="55"/>
      <c r="P17" s="18" t="s">
        <v>68</v>
      </c>
      <c r="S17" s="56"/>
      <c r="T17" s="56"/>
      <c r="U17" s="57"/>
      <c r="V17" s="57"/>
    </row>
    <row r="18" spans="1:22" s="46" customFormat="1" ht="22.5" x14ac:dyDescent="0.25">
      <c r="A18" s="104" t="s">
        <v>74</v>
      </c>
      <c r="B18" s="105">
        <v>46387</v>
      </c>
      <c r="C18" s="28">
        <v>416970</v>
      </c>
      <c r="D18" s="29">
        <v>4425191</v>
      </c>
      <c r="E18" s="30">
        <v>40</v>
      </c>
      <c r="F18" s="106">
        <f>Tabla1[[#This Row],[Edificabilidad m²]]*125/1000</f>
        <v>0</v>
      </c>
      <c r="G18" s="106" t="e">
        <f>Tabla1[[#This Row],[comp total]]/Tabla1[[#This Row],[N.º Suministros
  (Vivientas/Naves/locales)]]/1000</f>
        <v>#DIV/0!</v>
      </c>
      <c r="H18" s="107" t="s">
        <v>31</v>
      </c>
      <c r="I18" s="107"/>
      <c r="J18" s="108">
        <v>13000</v>
      </c>
      <c r="K18" s="108"/>
      <c r="L18" s="109" t="s">
        <v>49</v>
      </c>
      <c r="M18" s="110" t="str">
        <f>VLOOKUP(Tabla1[[#This Row],[Tipo de uso]],'Referencia RBT'!$C$3:$D$13,2,FALSE)</f>
        <v>3,68 kW/10 plazas</v>
      </c>
      <c r="N18" s="111" t="s">
        <v>71</v>
      </c>
      <c r="O18" s="112"/>
      <c r="P18" s="113" t="s">
        <v>100</v>
      </c>
      <c r="S18" s="56"/>
      <c r="T18" s="56"/>
      <c r="U18" s="57"/>
      <c r="V18" s="57"/>
    </row>
    <row r="19" spans="1:22" s="46" customFormat="1" x14ac:dyDescent="0.25">
      <c r="A19" s="92" t="s">
        <v>74</v>
      </c>
      <c r="B19" s="93">
        <v>46387</v>
      </c>
      <c r="C19" s="26">
        <v>416970</v>
      </c>
      <c r="D19" s="27">
        <v>4425191</v>
      </c>
      <c r="E19" s="94">
        <v>368</v>
      </c>
      <c r="F19" s="95">
        <f>9.2*40</f>
        <v>368</v>
      </c>
      <c r="G19" s="95">
        <f>Tabla1[[#This Row],[comp total]]/Tabla1[[#This Row],[N.º Suministros
  (Vivientas/Naves/locales)]]/1000</f>
        <v>9.1999999999999998E-3</v>
      </c>
      <c r="H19" s="96" t="s">
        <v>31</v>
      </c>
      <c r="I19" s="96"/>
      <c r="J19" s="97">
        <v>13000</v>
      </c>
      <c r="K19" s="114"/>
      <c r="L19" s="98" t="s">
        <v>30</v>
      </c>
      <c r="M19" s="99" t="str">
        <f>VLOOKUP(Tabla1[[#This Row],[Tipo de uso]],'Referencia RBT'!$C$3:$D$13,2,FALSE)</f>
        <v>9200 W/vivienda</v>
      </c>
      <c r="N19" s="100" t="s">
        <v>72</v>
      </c>
      <c r="O19" s="101">
        <v>40</v>
      </c>
      <c r="P19" s="102" t="s">
        <v>69</v>
      </c>
      <c r="S19" s="56"/>
      <c r="T19" s="56"/>
      <c r="U19" s="57"/>
      <c r="V19" s="57"/>
    </row>
    <row r="20" spans="1:22" s="46" customFormat="1" ht="22.5" x14ac:dyDescent="0.25">
      <c r="A20" s="47" t="s">
        <v>74</v>
      </c>
      <c r="B20" s="48">
        <v>46387</v>
      </c>
      <c r="C20" s="15">
        <v>416970</v>
      </c>
      <c r="D20" s="16">
        <v>4425191</v>
      </c>
      <c r="E20" s="33">
        <v>95</v>
      </c>
      <c r="F20" s="49">
        <f>Tabla1[[#This Row],[Edificabilidad m²]]*125/1000</f>
        <v>100</v>
      </c>
      <c r="G20" s="49" t="e">
        <f>Tabla1[[#This Row],[comp total]]/Tabla1[[#This Row],[N.º Suministros
  (Vivientas/Naves/locales)]]/1000</f>
        <v>#DIV/0!</v>
      </c>
      <c r="H20" s="50" t="s">
        <v>31</v>
      </c>
      <c r="I20" s="50"/>
      <c r="J20" s="17">
        <v>13000</v>
      </c>
      <c r="K20" s="17">
        <v>800</v>
      </c>
      <c r="L20" s="52" t="s">
        <v>93</v>
      </c>
      <c r="M20" s="53" t="str">
        <f>VLOOKUP(Tabla1[[#This Row],[Tipo de uso]],'Referencia RBT'!$C$3:$D$13,2,FALSE)</f>
        <v>Garajes: 10-20 W/m2*</v>
      </c>
      <c r="N20" s="103" t="s">
        <v>72</v>
      </c>
      <c r="O20" s="55"/>
      <c r="P20" s="18" t="s">
        <v>69</v>
      </c>
      <c r="S20" s="56"/>
      <c r="T20" s="56"/>
      <c r="U20" s="57"/>
      <c r="V20" s="57"/>
    </row>
    <row r="21" spans="1:22" s="46" customFormat="1" ht="22.5" x14ac:dyDescent="0.25">
      <c r="A21" s="104" t="s">
        <v>74</v>
      </c>
      <c r="B21" s="105">
        <v>46387</v>
      </c>
      <c r="C21" s="28">
        <v>416970</v>
      </c>
      <c r="D21" s="29">
        <v>4425191</v>
      </c>
      <c r="E21" s="30">
        <v>40</v>
      </c>
      <c r="F21" s="106">
        <f>Tabla1[[#This Row],[Edificabilidad m²]]*125/1000</f>
        <v>0</v>
      </c>
      <c r="G21" s="106" t="e">
        <f>Tabla1[[#This Row],[comp total]]/Tabla1[[#This Row],[N.º Suministros
  (Vivientas/Naves/locales)]]/1000</f>
        <v>#DIV/0!</v>
      </c>
      <c r="H21" s="107" t="s">
        <v>31</v>
      </c>
      <c r="I21" s="107"/>
      <c r="J21" s="108">
        <v>13000</v>
      </c>
      <c r="K21" s="115"/>
      <c r="L21" s="109" t="s">
        <v>49</v>
      </c>
      <c r="M21" s="110" t="str">
        <f>VLOOKUP(Tabla1[[#This Row],[Tipo de uso]],'Referencia RBT'!$C$3:$D$13,2,FALSE)</f>
        <v>3,68 kW/10 plazas</v>
      </c>
      <c r="N21" s="111" t="s">
        <v>72</v>
      </c>
      <c r="O21" s="112"/>
      <c r="P21" s="113" t="s">
        <v>101</v>
      </c>
      <c r="S21" s="56"/>
      <c r="T21" s="56"/>
      <c r="U21" s="57"/>
      <c r="V21" s="57"/>
    </row>
    <row r="22" spans="1:22" s="46" customFormat="1" x14ac:dyDescent="0.25">
      <c r="A22" s="116" t="s">
        <v>74</v>
      </c>
      <c r="B22" s="117">
        <v>46752</v>
      </c>
      <c r="C22" s="31">
        <v>416970</v>
      </c>
      <c r="D22" s="32">
        <v>4425191</v>
      </c>
      <c r="E22" s="118">
        <v>368</v>
      </c>
      <c r="F22" s="119">
        <f>9.2*40</f>
        <v>368</v>
      </c>
      <c r="G22" s="119">
        <f>Tabla1[[#This Row],[comp total]]/Tabla1[[#This Row],[N.º Suministros
  (Vivientas/Naves/locales)]]/1000</f>
        <v>9.1999999999999998E-3</v>
      </c>
      <c r="H22" s="120" t="s">
        <v>31</v>
      </c>
      <c r="I22" s="120"/>
      <c r="J22" s="121">
        <v>10000</v>
      </c>
      <c r="K22" s="122"/>
      <c r="L22" s="52" t="s">
        <v>30</v>
      </c>
      <c r="M22" s="53" t="str">
        <f>VLOOKUP(Tabla1[[#This Row],[Tipo de uso]],'Referencia RBT'!$C$3:$D$13,2,FALSE)</f>
        <v>9200 W/vivienda</v>
      </c>
      <c r="N22" s="123" t="s">
        <v>73</v>
      </c>
      <c r="O22" s="124">
        <v>40</v>
      </c>
      <c r="P22" s="125" t="s">
        <v>70</v>
      </c>
      <c r="S22" s="56"/>
      <c r="T22" s="56"/>
      <c r="U22" s="57"/>
      <c r="V22" s="57"/>
    </row>
    <row r="23" spans="1:22" s="46" customFormat="1" ht="22.5" x14ac:dyDescent="0.25">
      <c r="A23" s="47" t="s">
        <v>74</v>
      </c>
      <c r="B23" s="48">
        <v>46752</v>
      </c>
      <c r="C23" s="15">
        <v>416970</v>
      </c>
      <c r="D23" s="16">
        <v>4425191</v>
      </c>
      <c r="E23" s="33">
        <v>90</v>
      </c>
      <c r="F23" s="49">
        <f>Tabla1[[#This Row],[Edificabilidad m²]]*125/1000</f>
        <v>87.5</v>
      </c>
      <c r="G23" s="49" t="e">
        <f>Tabla1[[#This Row],[comp total]]/Tabla1[[#This Row],[N.º Suministros
  (Vivientas/Naves/locales)]]/1000</f>
        <v>#DIV/0!</v>
      </c>
      <c r="H23" s="50" t="s">
        <v>31</v>
      </c>
      <c r="I23" s="50"/>
      <c r="J23" s="17">
        <v>10000</v>
      </c>
      <c r="K23" s="17">
        <v>700</v>
      </c>
      <c r="L23" s="52" t="s">
        <v>93</v>
      </c>
      <c r="M23" s="53" t="str">
        <f>VLOOKUP(Tabla1[[#This Row],[Tipo de uso]],'Referencia RBT'!$C$3:$D$13,2,FALSE)</f>
        <v>Garajes: 10-20 W/m2*</v>
      </c>
      <c r="N23" s="103" t="s">
        <v>73</v>
      </c>
      <c r="O23" s="55"/>
      <c r="P23" s="18" t="s">
        <v>70</v>
      </c>
      <c r="S23" s="56"/>
      <c r="T23" s="56"/>
      <c r="U23" s="57"/>
      <c r="V23" s="57"/>
    </row>
    <row r="24" spans="1:22" s="46" customFormat="1" ht="22.5" x14ac:dyDescent="0.25">
      <c r="A24" s="47" t="s">
        <v>74</v>
      </c>
      <c r="B24" s="48">
        <v>46752</v>
      </c>
      <c r="C24" s="15">
        <v>416970</v>
      </c>
      <c r="D24" s="16">
        <v>4425191</v>
      </c>
      <c r="E24" s="33">
        <v>40</v>
      </c>
      <c r="F24" s="49">
        <f>Tabla1[[#This Row],[Edificabilidad m²]]*125/1000</f>
        <v>0</v>
      </c>
      <c r="G24" s="49" t="e">
        <f>Tabla1[[#This Row],[comp total]]/Tabla1[[#This Row],[N.º Suministros
  (Vivientas/Naves/locales)]]/1000</f>
        <v>#DIV/0!</v>
      </c>
      <c r="H24" s="50" t="s">
        <v>31</v>
      </c>
      <c r="I24" s="50"/>
      <c r="J24" s="17">
        <v>10000</v>
      </c>
      <c r="K24" s="51"/>
      <c r="L24" s="52" t="s">
        <v>49</v>
      </c>
      <c r="M24" s="53" t="str">
        <f>VLOOKUP(Tabla1[[#This Row],[Tipo de uso]],'Referencia RBT'!$C$3:$D$13,2,FALSE)</f>
        <v>3,68 kW/10 plazas</v>
      </c>
      <c r="N24" s="103" t="s">
        <v>73</v>
      </c>
      <c r="O24" s="55"/>
      <c r="P24" s="18" t="s">
        <v>102</v>
      </c>
      <c r="S24" s="56"/>
      <c r="T24" s="56"/>
      <c r="U24" s="57"/>
      <c r="V24" s="57"/>
    </row>
    <row r="25" spans="1:22" s="46" customFormat="1" x14ac:dyDescent="0.25">
      <c r="A25" s="47" t="s">
        <v>74</v>
      </c>
      <c r="B25" s="48">
        <v>46387</v>
      </c>
      <c r="C25" s="15">
        <v>416970</v>
      </c>
      <c r="D25" s="16">
        <v>4425191</v>
      </c>
      <c r="E25" s="33">
        <v>40</v>
      </c>
      <c r="F25" s="49">
        <f>Tabla1[[#This Row],[Edificabilidad m²]]*125/1000</f>
        <v>0</v>
      </c>
      <c r="G25" s="49" t="e">
        <f>Tabla1[[#This Row],[comp total]]/Tabla1[[#This Row],[N.º Suministros
  (Vivientas/Naves/locales)]]/1000</f>
        <v>#DIV/0!</v>
      </c>
      <c r="H25" s="50" t="s">
        <v>31</v>
      </c>
      <c r="I25" s="50"/>
      <c r="J25" s="17">
        <v>2000</v>
      </c>
      <c r="K25" s="51"/>
      <c r="L25" s="52" t="s">
        <v>34</v>
      </c>
      <c r="M25" s="53" t="str">
        <f>VLOOKUP(Tabla1[[#This Row],[Tipo de uso]],'Referencia RBT'!$C$3:$D$13,2,FALSE)</f>
        <v>2 W/m2</v>
      </c>
      <c r="N25" s="103"/>
      <c r="O25" s="55"/>
      <c r="P25" s="18"/>
      <c r="S25" s="56"/>
      <c r="T25" s="56"/>
      <c r="U25" s="57"/>
      <c r="V25" s="57"/>
    </row>
    <row r="26" spans="1:22" s="46" customFormat="1" ht="15.75" thickBot="1" x14ac:dyDescent="0.3">
      <c r="A26" s="58" t="s">
        <v>74</v>
      </c>
      <c r="B26" s="59">
        <v>46387</v>
      </c>
      <c r="C26" s="19">
        <v>416970</v>
      </c>
      <c r="D26" s="20">
        <v>4425191</v>
      </c>
      <c r="E26" s="60">
        <v>166</v>
      </c>
      <c r="F26" s="61">
        <f>Tabla1[[#This Row],[Edificabilidad m²]]*125/1000</f>
        <v>0</v>
      </c>
      <c r="G26" s="61" t="e">
        <f>Tabla1[[#This Row],[comp total]]/Tabla1[[#This Row],[N.º Suministros
  (Vivientas/Naves/locales)]]/1000</f>
        <v>#DIV/0!</v>
      </c>
      <c r="H26" s="62" t="s">
        <v>31</v>
      </c>
      <c r="I26" s="62"/>
      <c r="J26" s="34">
        <f>SUM(J15,J16,J19,J22)</f>
        <v>88000</v>
      </c>
      <c r="K26" s="64"/>
      <c r="L26" s="65" t="s">
        <v>6</v>
      </c>
      <c r="M26" s="66" t="str">
        <f>VLOOKUP(Tabla1[[#This Row],[Tipo de uso]],'Referencia RBT'!$C$3:$D$13,2,FALSE)</f>
        <v>2 W/m2</v>
      </c>
      <c r="N26" s="126"/>
      <c r="O26" s="68"/>
      <c r="P26" s="21" t="s">
        <v>65</v>
      </c>
      <c r="S26" s="56"/>
      <c r="T26" s="56"/>
      <c r="U26" s="57"/>
      <c r="V26" s="57"/>
    </row>
    <row r="27" spans="1:22" s="46" customFormat="1" ht="15.75" thickBot="1" x14ac:dyDescent="0.3">
      <c r="A27" s="69"/>
      <c r="B27" s="70"/>
      <c r="C27" s="22"/>
      <c r="D27" s="23"/>
      <c r="E27" s="127"/>
      <c r="F27" s="79">
        <f>Tabla1[[#This Row],[Edificabilidad m²]]*125/1000</f>
        <v>0</v>
      </c>
      <c r="G27" s="79" t="e">
        <f>Tabla1[[#This Row],[comp total]]/Tabla1[[#This Row],[N.º Suministros
  (Vivientas/Naves/locales)]]/1000</f>
        <v>#DIV/0!</v>
      </c>
      <c r="H27" s="73"/>
      <c r="I27" s="73"/>
      <c r="J27" s="74"/>
      <c r="K27" s="74"/>
      <c r="L27" s="72"/>
      <c r="M27" s="75"/>
      <c r="N27" s="72"/>
      <c r="O27" s="69"/>
      <c r="P27" s="72"/>
      <c r="S27" s="56"/>
      <c r="T27" s="56"/>
      <c r="U27" s="57"/>
      <c r="V27" s="57"/>
    </row>
    <row r="28" spans="1:22" s="46" customFormat="1" x14ac:dyDescent="0.25">
      <c r="A28" s="37" t="s">
        <v>98</v>
      </c>
      <c r="B28" s="38">
        <v>46387</v>
      </c>
      <c r="C28" s="35">
        <v>417281</v>
      </c>
      <c r="D28" s="36">
        <v>4425415</v>
      </c>
      <c r="E28" s="39">
        <v>1800</v>
      </c>
      <c r="F28" s="40">
        <f>Tabla1[[#This Row],[Edificabilidad m²]]*125/1000</f>
        <v>2250</v>
      </c>
      <c r="G28" s="40" t="e">
        <f>Tabla1[[#This Row],[comp total]]/Tabla1[[#This Row],[N.º Suministros
  (Vivientas/Naves/locales)]]/1000</f>
        <v>#DIV/0!</v>
      </c>
      <c r="H28" s="41" t="s">
        <v>33</v>
      </c>
      <c r="I28" s="128">
        <v>100</v>
      </c>
      <c r="J28" s="14">
        <v>20000</v>
      </c>
      <c r="K28" s="14">
        <v>18000</v>
      </c>
      <c r="L28" s="42" t="s">
        <v>3</v>
      </c>
      <c r="M28" s="43" t="str">
        <f>VLOOKUP(Tabla1[[#This Row],[Tipo de uso]],'Referencia RBT'!$C$3:$D$13,2,FALSE)</f>
        <v>100 W/m2</v>
      </c>
      <c r="N28" s="42"/>
      <c r="O28" s="44"/>
      <c r="P28" s="45" t="s">
        <v>56</v>
      </c>
      <c r="S28" s="56"/>
      <c r="T28" s="56"/>
      <c r="U28" s="57"/>
      <c r="V28" s="57"/>
    </row>
    <row r="29" spans="1:22" s="46" customFormat="1" x14ac:dyDescent="0.25">
      <c r="A29" s="47" t="s">
        <v>98</v>
      </c>
      <c r="B29" s="48">
        <v>46387</v>
      </c>
      <c r="C29" s="15">
        <v>417281</v>
      </c>
      <c r="D29" s="16">
        <v>4425415</v>
      </c>
      <c r="E29" s="129">
        <v>1500</v>
      </c>
      <c r="F29" s="49">
        <f>Tabla1[[#This Row],[Edificabilidad m²]]*125/1000</f>
        <v>1875</v>
      </c>
      <c r="G29" s="49" t="e">
        <f>Tabla1[[#This Row],[comp total]]/Tabla1[[#This Row],[N.º Suministros
  (Vivientas/Naves/locales)]]/1000</f>
        <v>#DIV/0!</v>
      </c>
      <c r="H29" s="50" t="s">
        <v>33</v>
      </c>
      <c r="I29" s="130">
        <v>100</v>
      </c>
      <c r="J29" s="17">
        <v>16000</v>
      </c>
      <c r="K29" s="17">
        <v>15000</v>
      </c>
      <c r="L29" s="52" t="s">
        <v>3</v>
      </c>
      <c r="M29" s="53" t="str">
        <f>VLOOKUP(Tabla1[[#This Row],[Tipo de uso]],'Referencia RBT'!$C$3:$D$13,2,FALSE)</f>
        <v>100 W/m2</v>
      </c>
      <c r="N29" s="54"/>
      <c r="O29" s="55"/>
      <c r="P29" s="18" t="s">
        <v>57</v>
      </c>
      <c r="S29" s="56"/>
      <c r="T29" s="56"/>
      <c r="U29" s="57"/>
      <c r="V29" s="57"/>
    </row>
    <row r="30" spans="1:22" s="46" customFormat="1" x14ac:dyDescent="0.25">
      <c r="A30" s="47" t="s">
        <v>98</v>
      </c>
      <c r="B30" s="48">
        <v>46387</v>
      </c>
      <c r="C30" s="15">
        <v>417281</v>
      </c>
      <c r="D30" s="16">
        <v>4425415</v>
      </c>
      <c r="E30" s="129">
        <v>800</v>
      </c>
      <c r="F30" s="49">
        <f>Tabla1[[#This Row],[Edificabilidad m²]]*125/1000</f>
        <v>1000</v>
      </c>
      <c r="G30" s="49" t="e">
        <f>Tabla1[[#This Row],[comp total]]/Tabla1[[#This Row],[N.º Suministros
  (Vivientas/Naves/locales)]]/1000</f>
        <v>#DIV/0!</v>
      </c>
      <c r="H30" s="50" t="s">
        <v>33</v>
      </c>
      <c r="I30" s="130">
        <v>100</v>
      </c>
      <c r="J30" s="17">
        <v>9000</v>
      </c>
      <c r="K30" s="17">
        <v>8000</v>
      </c>
      <c r="L30" s="52" t="s">
        <v>3</v>
      </c>
      <c r="M30" s="53" t="str">
        <f>VLOOKUP(Tabla1[[#This Row],[Tipo de uso]],'Referencia RBT'!$C$3:$D$13,2,FALSE)</f>
        <v>100 W/m2</v>
      </c>
      <c r="N30" s="54"/>
      <c r="O30" s="55"/>
      <c r="P30" s="18" t="s">
        <v>58</v>
      </c>
      <c r="S30" s="56"/>
      <c r="T30" s="56"/>
      <c r="U30" s="57"/>
      <c r="V30" s="57"/>
    </row>
    <row r="31" spans="1:22" s="46" customFormat="1" ht="24" x14ac:dyDescent="0.25">
      <c r="A31" s="47" t="s">
        <v>98</v>
      </c>
      <c r="B31" s="48">
        <v>46387</v>
      </c>
      <c r="C31" s="15">
        <v>417281</v>
      </c>
      <c r="D31" s="16">
        <v>4425415</v>
      </c>
      <c r="E31" s="129">
        <v>3000</v>
      </c>
      <c r="F31" s="49">
        <f>Tabla1[[#This Row],[Edificabilidad m²]]*125/1000</f>
        <v>3750</v>
      </c>
      <c r="G31" s="49">
        <f>Tabla1[[#This Row],[comp total]]/Tabla1[[#This Row],[N.º Suministros
  (Vivientas/Naves/locales)]]/1000</f>
        <v>0.15</v>
      </c>
      <c r="H31" s="50" t="s">
        <v>31</v>
      </c>
      <c r="I31" s="50"/>
      <c r="J31" s="17">
        <v>32000</v>
      </c>
      <c r="K31" s="17">
        <v>30000</v>
      </c>
      <c r="L31" s="52" t="s">
        <v>3</v>
      </c>
      <c r="M31" s="53" t="str">
        <f>VLOOKUP(Tabla1[[#This Row],[Tipo de uso]],'Referencia RBT'!$C$3:$D$13,2,FALSE)</f>
        <v>100 W/m2</v>
      </c>
      <c r="N31" s="54"/>
      <c r="O31" s="55">
        <v>25</v>
      </c>
      <c r="P31" s="18" t="s">
        <v>79</v>
      </c>
      <c r="S31" s="56"/>
      <c r="T31" s="56"/>
      <c r="U31" s="57"/>
      <c r="V31" s="57"/>
    </row>
    <row r="32" spans="1:22" s="46" customFormat="1" x14ac:dyDescent="0.25">
      <c r="A32" s="47" t="s">
        <v>98</v>
      </c>
      <c r="B32" s="48">
        <v>46387</v>
      </c>
      <c r="C32" s="15">
        <v>417281</v>
      </c>
      <c r="D32" s="16">
        <v>4425415</v>
      </c>
      <c r="E32" s="129">
        <v>400</v>
      </c>
      <c r="F32" s="49">
        <f>Tabla1[[#This Row],[Edificabilidad m²]]*125/1000</f>
        <v>500</v>
      </c>
      <c r="G32" s="49" t="e">
        <f>Tabla1[[#This Row],[comp total]]/Tabla1[[#This Row],[N.º Suministros
  (Vivientas/Naves/locales)]]/1000</f>
        <v>#DIV/0!</v>
      </c>
      <c r="H32" s="50" t="s">
        <v>33</v>
      </c>
      <c r="I32" s="130">
        <v>50</v>
      </c>
      <c r="J32" s="17">
        <v>4800</v>
      </c>
      <c r="K32" s="17">
        <v>4000</v>
      </c>
      <c r="L32" s="52" t="s">
        <v>3</v>
      </c>
      <c r="M32" s="53" t="str">
        <f>VLOOKUP(Tabla1[[#This Row],[Tipo de uso]],'Referencia RBT'!$C$3:$D$13,2,FALSE)</f>
        <v>100 W/m2</v>
      </c>
      <c r="N32" s="54"/>
      <c r="O32" s="55"/>
      <c r="P32" s="18" t="s">
        <v>59</v>
      </c>
      <c r="S32" s="56"/>
      <c r="T32" s="56"/>
      <c r="U32" s="57"/>
      <c r="V32" s="57"/>
    </row>
    <row r="33" spans="1:22" s="46" customFormat="1" x14ac:dyDescent="0.25">
      <c r="A33" s="47" t="s">
        <v>98</v>
      </c>
      <c r="B33" s="48">
        <v>46387</v>
      </c>
      <c r="C33" s="15">
        <v>417281</v>
      </c>
      <c r="D33" s="16">
        <v>4425415</v>
      </c>
      <c r="E33" s="33">
        <v>500</v>
      </c>
      <c r="F33" s="49">
        <f>Tabla1[[#This Row],[Edificabilidad m²]]*125/1000</f>
        <v>625</v>
      </c>
      <c r="G33" s="49" t="e">
        <f>Tabla1[[#This Row],[comp total]]/Tabla1[[#This Row],[N.º Suministros
  (Vivientas/Naves/locales)]]/1000</f>
        <v>#DIV/0!</v>
      </c>
      <c r="H33" s="50" t="s">
        <v>33</v>
      </c>
      <c r="I33" s="130">
        <v>50</v>
      </c>
      <c r="J33" s="17">
        <v>5000</v>
      </c>
      <c r="K33" s="17">
        <v>5000</v>
      </c>
      <c r="L33" s="52" t="s">
        <v>3</v>
      </c>
      <c r="M33" s="53" t="str">
        <f>VLOOKUP(Tabla1[[#This Row],[Tipo de uso]],'Referencia RBT'!$C$3:$D$13,2,FALSE)</f>
        <v>100 W/m2</v>
      </c>
      <c r="N33" s="54"/>
      <c r="O33" s="55"/>
      <c r="P33" s="18" t="s">
        <v>60</v>
      </c>
      <c r="S33" s="56"/>
      <c r="T33" s="56"/>
      <c r="U33" s="57"/>
      <c r="V33" s="57"/>
    </row>
    <row r="34" spans="1:22" s="46" customFormat="1" x14ac:dyDescent="0.25">
      <c r="A34" s="47" t="s">
        <v>98</v>
      </c>
      <c r="B34" s="48">
        <v>46387</v>
      </c>
      <c r="C34" s="15">
        <v>417281</v>
      </c>
      <c r="D34" s="16">
        <v>4425415</v>
      </c>
      <c r="E34" s="33">
        <v>600</v>
      </c>
      <c r="F34" s="49">
        <f>Tabla1[[#This Row],[Edificabilidad m²]]*125/1000</f>
        <v>750</v>
      </c>
      <c r="G34" s="49" t="e">
        <f>Tabla1[[#This Row],[comp total]]/Tabla1[[#This Row],[N.º Suministros
  (Vivientas/Naves/locales)]]/1000</f>
        <v>#DIV/0!</v>
      </c>
      <c r="H34" s="50" t="s">
        <v>33</v>
      </c>
      <c r="I34" s="130">
        <v>50</v>
      </c>
      <c r="J34" s="17">
        <v>6600</v>
      </c>
      <c r="K34" s="17">
        <v>6000</v>
      </c>
      <c r="L34" s="52" t="s">
        <v>5</v>
      </c>
      <c r="M34" s="53" t="str">
        <f>VLOOKUP(Tabla1[[#This Row],[Tipo de uso]],'Referencia RBT'!$C$3:$D$13,2,FALSE)</f>
        <v>100 W/m2</v>
      </c>
      <c r="N34" s="54"/>
      <c r="O34" s="55"/>
      <c r="P34" s="18" t="s">
        <v>75</v>
      </c>
      <c r="S34" s="56"/>
      <c r="T34" s="56"/>
      <c r="U34" s="57"/>
      <c r="V34" s="57"/>
    </row>
    <row r="35" spans="1:22" s="46" customFormat="1" ht="24.75" thickBot="1" x14ac:dyDescent="0.3">
      <c r="A35" s="58" t="s">
        <v>98</v>
      </c>
      <c r="B35" s="59">
        <v>46387</v>
      </c>
      <c r="C35" s="19">
        <v>417281</v>
      </c>
      <c r="D35" s="20">
        <v>4425415</v>
      </c>
      <c r="E35" s="131">
        <v>500</v>
      </c>
      <c r="F35" s="61">
        <f>Tabla1[[#This Row],[Edificabilidad m²]]*125/1000</f>
        <v>0</v>
      </c>
      <c r="G35" s="61" t="e">
        <f>Tabla1[[#This Row],[comp total]]/Tabla1[[#This Row],[N.º Suministros
  (Vivientas/Naves/locales)]]/1000</f>
        <v>#DIV/0!</v>
      </c>
      <c r="H35" s="62" t="s">
        <v>33</v>
      </c>
      <c r="I35" s="63">
        <v>100</v>
      </c>
      <c r="J35" s="34"/>
      <c r="K35" s="34"/>
      <c r="L35" s="65" t="s">
        <v>50</v>
      </c>
      <c r="M35" s="66" t="str">
        <f>VLOOKUP(Tabla1[[#This Row],[Tipo de uso]],'Referencia RBT'!$C$3:$D$13,2,FALSE)</f>
        <v>3,68 kW/40plazas</v>
      </c>
      <c r="N35" s="67"/>
      <c r="O35" s="68"/>
      <c r="P35" s="21" t="s">
        <v>99</v>
      </c>
      <c r="S35" s="56"/>
      <c r="T35" s="56"/>
      <c r="U35" s="57"/>
      <c r="V35" s="57"/>
    </row>
    <row r="36" spans="1:22" s="46" customFormat="1" ht="15.75" thickBot="1" x14ac:dyDescent="0.3">
      <c r="A36" s="69"/>
      <c r="B36" s="132"/>
      <c r="C36" s="133"/>
      <c r="D36" s="134"/>
      <c r="E36" s="135"/>
      <c r="F36" s="136">
        <f>Tabla1[[#This Row],[Edificabilidad m²]]*125/1000</f>
        <v>0</v>
      </c>
      <c r="G36" s="136" t="e">
        <f>Tabla1[[#This Row],[comp total]]/Tabla1[[#This Row],[N.º Suministros
  (Vivientas/Naves/locales)]]/1000</f>
        <v>#DIV/0!</v>
      </c>
      <c r="H36" s="137"/>
      <c r="I36" s="133"/>
      <c r="J36" s="138"/>
      <c r="K36" s="135"/>
      <c r="L36" s="139"/>
      <c r="M36" s="139"/>
      <c r="N36" s="139"/>
      <c r="O36" s="139"/>
      <c r="P36" s="140"/>
      <c r="S36" s="56"/>
      <c r="T36" s="56"/>
      <c r="U36" s="57"/>
      <c r="V36" s="57"/>
    </row>
    <row r="37" spans="1:22" s="46" customFormat="1" x14ac:dyDescent="0.25">
      <c r="A37" s="175" t="s">
        <v>104</v>
      </c>
      <c r="B37" s="174">
        <v>46387</v>
      </c>
      <c r="C37" s="35">
        <v>417281</v>
      </c>
      <c r="D37" s="36">
        <v>4425415</v>
      </c>
      <c r="E37" s="77">
        <v>147</v>
      </c>
      <c r="F37" s="40">
        <f>Tabla1[[#This Row],[Edificabilidad m²]]*125/1000</f>
        <v>0</v>
      </c>
      <c r="G37" s="40" t="e">
        <f>Tabla1[[#This Row],[comp total]]/Tabla1[[#This Row],[N.º Suministros
  (Vivientas/Naves/locales)]]/1000</f>
        <v>#DIV/0!</v>
      </c>
      <c r="H37" s="41" t="s">
        <v>31</v>
      </c>
      <c r="I37" s="41"/>
      <c r="J37" s="14">
        <v>73200</v>
      </c>
      <c r="K37" s="14"/>
      <c r="L37" s="42" t="s">
        <v>34</v>
      </c>
      <c r="M37" s="43" t="str">
        <f>VLOOKUP(Tabla1[[#This Row],[Tipo de uso]],'Referencia RBT'!$C$3:$D$13,2,FALSE)</f>
        <v>2 W/m2</v>
      </c>
      <c r="N37" s="42"/>
      <c r="O37" s="44"/>
      <c r="P37" s="45" t="s">
        <v>76</v>
      </c>
      <c r="S37" s="56"/>
      <c r="T37" s="56"/>
      <c r="U37" s="57"/>
      <c r="V37" s="57"/>
    </row>
    <row r="38" spans="1:22" s="46" customFormat="1" ht="15.75" thickBot="1" x14ac:dyDescent="0.3">
      <c r="A38" s="176" t="s">
        <v>104</v>
      </c>
      <c r="B38" s="59">
        <v>46387</v>
      </c>
      <c r="C38" s="19">
        <v>417281</v>
      </c>
      <c r="D38" s="20">
        <v>4425415</v>
      </c>
      <c r="E38" s="131">
        <v>500</v>
      </c>
      <c r="F38" s="61">
        <f>Tabla1[[#This Row],[Edificabilidad m²]]*125/1000</f>
        <v>0</v>
      </c>
      <c r="G38" s="61" t="e">
        <f>Tabla1[[#This Row],[comp total]]/Tabla1[[#This Row],[N.º Suministros
  (Vivientas/Naves/locales)]]/1000</f>
        <v>#DIV/0!</v>
      </c>
      <c r="H38" s="62" t="s">
        <v>33</v>
      </c>
      <c r="I38" s="63">
        <v>100</v>
      </c>
      <c r="J38" s="34"/>
      <c r="K38" s="34"/>
      <c r="L38" s="65" t="s">
        <v>44</v>
      </c>
      <c r="M38" s="66" t="str">
        <f>VLOOKUP(Tabla1[[#This Row],[Tipo de uso]],'Referencia RBT'!$C$3:$D$13,2,FALSE)</f>
        <v>Sin definir</v>
      </c>
      <c r="N38" s="67"/>
      <c r="O38" s="68"/>
      <c r="P38" s="21" t="s">
        <v>61</v>
      </c>
      <c r="S38" s="56"/>
      <c r="T38" s="56"/>
      <c r="U38" s="57"/>
      <c r="V38" s="57"/>
    </row>
    <row r="39" spans="1:22" s="46" customFormat="1" ht="15.75" thickBot="1" x14ac:dyDescent="0.3">
      <c r="A39" s="141"/>
      <c r="B39" s="142"/>
      <c r="C39" s="143"/>
      <c r="D39" s="144"/>
      <c r="E39" s="145"/>
      <c r="F39" s="146">
        <f>Tabla1[[#This Row],[Edificabilidad m²]]*125/1000</f>
        <v>0</v>
      </c>
      <c r="G39" s="146" t="e">
        <f>Tabla1[[#This Row],[comp total]]/Tabla1[[#This Row],[N.º Suministros
  (Vivientas/Naves/locales)]]/1000</f>
        <v>#DIV/0!</v>
      </c>
      <c r="H39" s="147"/>
      <c r="I39" s="147"/>
      <c r="J39" s="148"/>
      <c r="K39" s="148"/>
      <c r="L39" s="149"/>
      <c r="M39" s="142"/>
      <c r="N39" s="142"/>
      <c r="O39" s="142"/>
      <c r="P39" s="142"/>
      <c r="S39" s="56"/>
      <c r="T39" s="56"/>
      <c r="U39" s="57"/>
      <c r="V39" s="57"/>
    </row>
    <row r="40" spans="1:22" s="46" customFormat="1" ht="15.75" thickBot="1" x14ac:dyDescent="0.3">
      <c r="A40" s="150" t="s">
        <v>25</v>
      </c>
      <c r="B40" s="151"/>
      <c r="C40" s="152"/>
      <c r="D40" s="153"/>
      <c r="E40" s="154"/>
      <c r="F40" s="154">
        <f>Tabla1[[#This Row],[Edificabilidad m²]]*125/1000</f>
        <v>0</v>
      </c>
      <c r="G40" s="154" t="e">
        <f>Tabla1[[#This Row],[comp total]]/Tabla1[[#This Row],[N.º Suministros
  (Vivientas/Naves/locales)]]/1000</f>
        <v>#DIV/0!</v>
      </c>
      <c r="H40" s="155">
        <f>SUMIF(H2:H38,"BT",E2:E38)</f>
        <v>8063</v>
      </c>
      <c r="I40" s="156">
        <f>SUM(I2:I38)</f>
        <v>1450</v>
      </c>
      <c r="J40" s="157"/>
      <c r="K40" s="151"/>
      <c r="L40" s="151"/>
      <c r="M40" s="151"/>
      <c r="N40" s="151"/>
      <c r="O40" s="151"/>
      <c r="P40" s="158"/>
    </row>
    <row r="41" spans="1:22" s="46" customFormat="1" ht="15.75" thickBot="1" x14ac:dyDescent="0.3">
      <c r="A41" s="159" t="s">
        <v>26</v>
      </c>
      <c r="B41" s="160"/>
      <c r="C41" s="161"/>
      <c r="D41" s="162"/>
      <c r="E41" s="163"/>
      <c r="F41" s="163">
        <f>Tabla1[[#This Row],[Edificabilidad m²]]*125/1000</f>
        <v>0</v>
      </c>
      <c r="G41" s="163" t="e">
        <f>Tabla1[[#This Row],[comp total]]/Tabla1[[#This Row],[N.º Suministros
  (Vivientas/Naves/locales)]]/1000</f>
        <v>#DIV/0!</v>
      </c>
      <c r="H41" s="164">
        <f>SUMIF(H7:H39,"MT",E7:E39)</f>
        <v>15450</v>
      </c>
      <c r="I41" s="164"/>
      <c r="J41" s="165"/>
      <c r="K41" s="160"/>
      <c r="L41" s="160"/>
      <c r="M41" s="160"/>
      <c r="N41" s="160"/>
      <c r="O41" s="160"/>
      <c r="P41" s="166"/>
    </row>
    <row r="42" spans="1:22" s="46" customFormat="1" ht="15.75" thickBot="1" x14ac:dyDescent="0.3">
      <c r="A42" s="167" t="s">
        <v>29</v>
      </c>
      <c r="B42" s="168"/>
      <c r="C42" s="169"/>
      <c r="D42" s="170"/>
      <c r="E42" s="171"/>
      <c r="F42" s="171">
        <f>Tabla1[[#This Row],[Edificabilidad m²]]*125/1000</f>
        <v>0</v>
      </c>
      <c r="G42" s="171" t="e">
        <f>Tabla1[[#This Row],[comp total]]/Tabla1[[#This Row],[N.º Suministros
  (Vivientas/Naves/locales)]]/1000</f>
        <v>#DIV/0!</v>
      </c>
      <c r="H42" s="168"/>
      <c r="I42" s="168"/>
      <c r="J42" s="172"/>
      <c r="K42" s="168"/>
      <c r="L42" s="168"/>
      <c r="M42" s="168"/>
      <c r="N42" s="168"/>
      <c r="O42" s="168"/>
      <c r="P42" s="173"/>
    </row>
  </sheetData>
  <phoneticPr fontId="5" type="noConversion"/>
  <pageMargins left="0.7" right="0.7" top="0.75" bottom="0.75" header="0.3" footer="0.3"/>
  <pageSetup paperSize="9" orientation="portrait" r:id="rId1"/>
  <headerFooter>
    <oddFooter>&amp;C&amp;"Calibri"&amp;11&amp;K000000_x000D_&amp;1#&amp;"Calibri"&amp;12&amp;K008000Internal Use</oddFooter>
  </headerFooter>
  <ignoredErrors>
    <ignoredError sqref="M5:M13 M15:M38" calculatedColumn="1"/>
  </ignoredErrors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2CCEF4B-1AFD-4722-9D43-A724E6282DB2}">
          <x14:formula1>
            <xm:f>'Referencia RBT'!#REF!</xm:f>
          </x14:formula1>
          <xm:sqref>L39</xm:sqref>
        </x14:dataValidation>
        <x14:dataValidation type="list" allowBlank="1" showInputMessage="1" showErrorMessage="1" xr:uid="{BA5D72D1-16E4-438E-9255-B14A8520131F}">
          <x14:formula1>
            <xm:f>'Referencia RBT'!$C$3:$C$13</xm:f>
          </x14:formula1>
          <xm:sqref>L2:L38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Instrucciones de Uso</vt:lpstr>
      <vt:lpstr>Plantilla urbanisticos</vt:lpstr>
      <vt:lpstr>Referencia RBT</vt:lpstr>
      <vt:lpstr>Ejemplo Potencias por parcela </vt:lpstr>
    </vt:vector>
  </TitlesOfParts>
  <Company>IBERDROLA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U2334372</dc:creator>
  <cp:lastModifiedBy>Mora Alcala, Mercedes</cp:lastModifiedBy>
  <dcterms:created xsi:type="dcterms:W3CDTF">2023-06-06T18:12:19Z</dcterms:created>
  <dcterms:modified xsi:type="dcterms:W3CDTF">2024-04-05T12:49:26Z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-1675979851</vt:i4>
  </property>
  <property fmtid="{D5CDD505-2E9C-101B-9397-08002B2CF9AE}" pid="3" name="_NewReviewCycle">
    <vt:lpwstr/>
  </property>
  <property fmtid="{D5CDD505-2E9C-101B-9397-08002B2CF9AE}" pid="4" name="_EmailSubject">
    <vt:lpwstr>URBANISTICOS</vt:lpwstr>
  </property>
  <property fmtid="{D5CDD505-2E9C-101B-9397-08002B2CF9AE}" pid="5" name="_AuthorEmail">
    <vt:lpwstr>mmora@iberdrola.es</vt:lpwstr>
  </property>
  <property fmtid="{D5CDD505-2E9C-101B-9397-08002B2CF9AE}" pid="6" name="_AuthorEmailDisplayName">
    <vt:lpwstr>Mora Alcala, Mercedes</vt:lpwstr>
  </property>
  <property fmtid="{D5CDD505-2E9C-101B-9397-08002B2CF9AE}" pid="7" name="_PreviousAdHocReviewCycleID">
    <vt:i4>-1675979851</vt:i4>
  </property>
  <property fmtid="{D5CDD505-2E9C-101B-9397-08002B2CF9AE}" pid="8" name="_ReviewingToolsShownOnce">
    <vt:lpwstr/>
  </property>
  <property fmtid="{D5CDD505-2E9C-101B-9397-08002B2CF9AE}" pid="9" name="MSIP_Label_019c027e-33b7-45fc-a572-8ffa5d09ec36_Enabled">
    <vt:lpwstr>true</vt:lpwstr>
  </property>
  <property fmtid="{D5CDD505-2E9C-101B-9397-08002B2CF9AE}" pid="10" name="MSIP_Label_019c027e-33b7-45fc-a572-8ffa5d09ec36_SetDate">
    <vt:lpwstr>2024-02-12T09:03:31Z</vt:lpwstr>
  </property>
  <property fmtid="{D5CDD505-2E9C-101B-9397-08002B2CF9AE}" pid="11" name="MSIP_Label_019c027e-33b7-45fc-a572-8ffa5d09ec36_Method">
    <vt:lpwstr>Standard</vt:lpwstr>
  </property>
  <property fmtid="{D5CDD505-2E9C-101B-9397-08002B2CF9AE}" pid="12" name="MSIP_Label_019c027e-33b7-45fc-a572-8ffa5d09ec36_Name">
    <vt:lpwstr>Internal Use</vt:lpwstr>
  </property>
  <property fmtid="{D5CDD505-2E9C-101B-9397-08002B2CF9AE}" pid="13" name="MSIP_Label_019c027e-33b7-45fc-a572-8ffa5d09ec36_SiteId">
    <vt:lpwstr>031a09bc-a2bf-44df-888e-4e09355b7a24</vt:lpwstr>
  </property>
  <property fmtid="{D5CDD505-2E9C-101B-9397-08002B2CF9AE}" pid="14" name="MSIP_Label_019c027e-33b7-45fc-a572-8ffa5d09ec36_ActionId">
    <vt:lpwstr>fdef3239-a671-431d-b6e4-e444359aa842</vt:lpwstr>
  </property>
  <property fmtid="{D5CDD505-2E9C-101B-9397-08002B2CF9AE}" pid="15" name="MSIP_Label_019c027e-33b7-45fc-a572-8ffa5d09ec36_ContentBits">
    <vt:lpwstr>2</vt:lpwstr>
  </property>
</Properties>
</file>